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5.ročník/Soutěže/"/>
    </mc:Choice>
  </mc:AlternateContent>
  <xr:revisionPtr revIDLastSave="14" documentId="8_{382AD354-C263-41F6-8F2B-7428E25AEF25}" xr6:coauthVersionLast="47" xr6:coauthVersionMax="47" xr10:uidLastSave="{E5D1D109-BCA0-4A03-8E22-C42C7B6718FE}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1" l="1"/>
  <c r="H36" i="21" s="1"/>
  <c r="I36" i="21" s="1"/>
  <c r="H14" i="21"/>
  <c r="H31" i="21" s="1"/>
  <c r="I31" i="21" s="1"/>
  <c r="G25" i="18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H15" i="12" l="1"/>
  <c r="J25" i="12" s="1"/>
  <c r="Q18" i="13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22" i="12"/>
  <c r="J13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J14" i="12" l="1"/>
  <c r="K14" i="12" s="1"/>
  <c r="J18" i="12"/>
  <c r="K18" i="12" s="1"/>
  <c r="J19" i="12"/>
  <c r="K19" i="12" s="1"/>
  <c r="J26" i="12"/>
  <c r="K26" i="12" s="1"/>
  <c r="J23" i="12"/>
  <c r="K23" i="12" s="1"/>
  <c r="J16" i="12"/>
  <c r="K16" i="12" s="1"/>
  <c r="J15" i="12"/>
  <c r="K15" i="12" s="1"/>
  <c r="J12" i="12"/>
  <c r="K12" i="12" s="1"/>
  <c r="J24" i="12"/>
  <c r="K24" i="12" s="1"/>
  <c r="J20" i="12"/>
  <c r="K20" i="12" s="1"/>
  <c r="J21" i="12"/>
  <c r="K21" i="12" s="1"/>
  <c r="J17" i="12"/>
  <c r="K17" i="12" s="1"/>
  <c r="Q49" i="2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18" i="15"/>
  <c r="K13" i="16"/>
  <c r="K20" i="15"/>
  <c r="K24" i="15"/>
  <c r="K16" i="17"/>
  <c r="K25" i="15"/>
  <c r="K25" i="12"/>
  <c r="K15" i="13"/>
  <c r="K21" i="15"/>
  <c r="K13" i="15"/>
  <c r="K17" i="17"/>
  <c r="K26" i="15"/>
  <c r="K14" i="11"/>
  <c r="K13" i="14"/>
  <c r="K12" i="15"/>
  <c r="K22" i="15"/>
  <c r="K17" i="16"/>
  <c r="K19" i="17"/>
  <c r="K15" i="19"/>
  <c r="K14" i="15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3" i="12"/>
  <c r="K22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<sst xmlns="http://schemas.openxmlformats.org/spreadsheetml/2006/main" count="421" uniqueCount="102">
  <si>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</si>
  <si>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</si>
  <si>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</si>
  <si>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</si>
  <si>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</si>
  <si>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</si>
  <si>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</si>
  <si>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</si>
  <si>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</si>
  <si>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</si>
  <si>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</si>
  <si>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</si>
  <si>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</si>
  <si>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</si>
  <si>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</si>
  <si>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</si>
  <si>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</si>
  <si>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</si>
  <si>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</si>
  <si>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</si>
  <si>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</si>
  <si>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</si>
  <si>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</si>
  <si>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</si>
  <si>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</si>
  <si>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</si>
  <si>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</si>
  <si>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</si>
  <si>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</si>
  <si>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</si>
  <si>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</si>
  <si>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</si>
  <si>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</si>
  <si>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</si>
  <si>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</si>
  <si>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</si>
  <si>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</si>
  <si>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</si>
  <si>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</si>
  <si>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</si>
  <si>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</si>
  <si>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</si>
  <si>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</si>
  <si>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</si>
  <si>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</si>
  <si>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</si>
  <si>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</si>
  <si>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</si>
  <si>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</si>
  <si>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</si>
  <si>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</si>
  <si>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</si>
  <si>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</si>
  <si>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</si>
  <si>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</si>
  <si>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</si>
  <si>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</si>
  <si>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</si>
  <si>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</si>
  <si>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</si>
  <si>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</si>
  <si>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</si>
  <si>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</si>
  <si>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</si>
  <si>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</si>
  <si>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</si>
  <si>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</si>
  <si>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</si>
  <si>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</si>
  <si>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</si>
  <si>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</si>
  <si>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</si>
  <si>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</si>
  <si>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</si>
  <si>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</si>
  <si>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</si>
  <si>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</si>
  <si>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</si>
  <si>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</si>
  <si>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</si>
  <si>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</si>
  <si>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</si>
  <si>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</si>
  <si>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</si>
  <si>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</si>
  <si>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</si>
  <si>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Jana Dolníčková</t>
  </si>
  <si>
    <t>Hlína</t>
  </si>
  <si>
    <t>SDH Hlína</t>
  </si>
  <si>
    <t>Sivice</t>
  </si>
  <si>
    <t>Ivančice</t>
  </si>
  <si>
    <t>Lelekovice</t>
  </si>
  <si>
    <t>Program pro zpracování výsledků Okresní ligy mládeže Brno-venkov v.24.1</t>
  </si>
  <si>
    <t>2025/2026</t>
  </si>
  <si>
    <t>25. ročník</t>
  </si>
  <si>
    <t>Petra Medková</t>
  </si>
  <si>
    <t>13(14).06.2026</t>
  </si>
  <si>
    <t>Starší žáci</t>
  </si>
  <si>
    <t>Lelekovice A</t>
  </si>
  <si>
    <t>Lelekovice B</t>
  </si>
  <si>
    <t>Rudka</t>
  </si>
  <si>
    <t>Syrovice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</si>
</sst>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1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31" fillId="0" borderId="15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8" xfId="0" applyFont="1" applyBorder="1"/>
    <xf numFmtId="2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6" t="s">
        <v>0</v>
      </c>
      <c r="B1" s="148" t="s">
        <v>1</v>
      </c>
      <c r="C1" s="87"/>
    </row>
    <row r="2" spans="1:81" ht="15" thickBot="1" x14ac:dyDescent="0.4">
      <c r="A2" s="147"/>
      <c r="B2" s="149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25. ročník</v>
      </c>
      <c r="E7" s="4"/>
      <c r="L7" s="4" t="str">
        <f>uvod!G7</f>
        <v>Starší žáci</v>
      </c>
      <c r="M7" s="4"/>
    </row>
    <row r="9" spans="1:81" ht="138.5" x14ac:dyDescent="0.35">
      <c r="B9" s="8" t="s">
        <v>3</v>
      </c>
      <c r="C9" s="145" t="str">
        <f>'seznam soutezi'!E8</f>
        <v xml:space="preserve"> Syrovice</v>
      </c>
      <c r="D9" s="145"/>
      <c r="E9" s="145" t="str">
        <f>'seznam soutezi'!E9</f>
        <v>Lelekovice</v>
      </c>
      <c r="F9" s="145"/>
      <c r="G9" s="145" t="str">
        <f>'seznam soutezi'!E10</f>
        <v>Přísnotice</v>
      </c>
      <c r="H9" s="145"/>
      <c r="I9" s="145" t="str">
        <f>'seznam soutezi'!E11</f>
        <v>Kuřim</v>
      </c>
      <c r="J9" s="145"/>
      <c r="K9" s="145" t="str">
        <f>'seznam soutezi'!E12</f>
        <v>Hlína</v>
      </c>
      <c r="L9" s="145"/>
      <c r="M9" s="145" t="str">
        <f>'seznam soutezi'!E13</f>
        <v>Veverská Bítýška</v>
      </c>
      <c r="N9" s="145"/>
      <c r="O9" s="145">
        <f>'seznam soutezi'!E14</f>
        <v>0</v>
      </c>
      <c r="P9" s="145"/>
      <c r="Q9" s="145">
        <f>'seznam soutezi'!E15</f>
        <v>0</v>
      </c>
      <c r="R9" s="145"/>
      <c r="S9" s="145">
        <f>'seznam soutezi'!E16</f>
        <v>0</v>
      </c>
      <c r="T9" s="145"/>
      <c r="U9" s="145">
        <f>'seznam soutezi'!E17</f>
        <v>0</v>
      </c>
      <c r="V9" s="145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Hlína</v>
      </c>
      <c r="C11" s="81">
        <f>'1'!K12</f>
        <v>21</v>
      </c>
      <c r="D11" s="69">
        <f>'1'!F12</f>
        <v>20.2</v>
      </c>
      <c r="E11" s="82">
        <f>'2'!K12</f>
        <v>17</v>
      </c>
      <c r="F11" s="69">
        <f>'2'!F12</f>
        <v>19.14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38</v>
      </c>
      <c r="X11" s="70">
        <f>_xlfn.RANK.EQ(W11:W25,W11:W25,)</f>
        <v>5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38</v>
      </c>
      <c r="AF11" s="71">
        <f>prubezne!S9</f>
        <v>5</v>
      </c>
      <c r="AG11" s="71">
        <f t="shared" ref="AG11:AG25" si="0">SUM(E44,G44,I44,K44,M44,O44,Q44,S44,U44,W44)</f>
        <v>519.34</v>
      </c>
      <c r="AH11" s="71">
        <f>SUM(AA11,AD11)</f>
        <v>120</v>
      </c>
      <c r="AI11" s="71">
        <f>AG11-AH11</f>
        <v>399.34000000000003</v>
      </c>
      <c r="AL11">
        <f t="shared" ref="AL11:AL25" si="1">DELTA(Y11,C11)</f>
        <v>0</v>
      </c>
      <c r="AM11">
        <f t="shared" ref="AM11:AM25" si="2">DELTA(Y11,E11)</f>
        <v>0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0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Hrušovany u Brna</v>
      </c>
      <c r="C12" s="80">
        <f>'1'!K13</f>
        <v>19</v>
      </c>
      <c r="D12" s="66">
        <f>'1'!F13</f>
        <v>47.14</v>
      </c>
      <c r="E12" s="43">
        <f>'2'!K13</f>
        <v>15</v>
      </c>
      <c r="F12" s="66">
        <f>'2'!F13</f>
        <v>28.04</v>
      </c>
      <c r="G12" s="43">
        <f>'3'!K13</f>
        <v>0</v>
      </c>
      <c r="H12" s="66">
        <f>'3'!F13</f>
        <v>0</v>
      </c>
      <c r="I12" s="43">
        <f>'4'!K13</f>
        <v>0</v>
      </c>
      <c r="J12" s="66">
        <f>'4'!F13</f>
        <v>0</v>
      </c>
      <c r="K12" s="43">
        <f>'5'!K13</f>
        <v>0</v>
      </c>
      <c r="L12" s="66">
        <f>'5'!F13</f>
        <v>0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34</v>
      </c>
      <c r="X12" s="42">
        <f>_xlfn.RANK.EQ(W11:W25,W11:W25,)</f>
        <v>6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34</v>
      </c>
      <c r="AF12" s="55">
        <f>prubezne!S10</f>
        <v>6</v>
      </c>
      <c r="AG12" s="55">
        <f t="shared" si="0"/>
        <v>555.18000000000006</v>
      </c>
      <c r="AH12" s="55">
        <f t="shared" ref="AH12:AH25" si="44">SUM(AA12,AD12)</f>
        <v>120</v>
      </c>
      <c r="AI12" s="55">
        <f t="shared" ref="AI12:AI25" si="45">AG12-AH12</f>
        <v>435.18000000000006</v>
      </c>
      <c r="AL12">
        <f t="shared" si="1"/>
        <v>0</v>
      </c>
      <c r="AM12">
        <f t="shared" si="2"/>
        <v>0</v>
      </c>
      <c r="AN12">
        <f t="shared" si="3"/>
        <v>1</v>
      </c>
      <c r="AO12">
        <f t="shared" si="4"/>
        <v>1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0</v>
      </c>
      <c r="BJ12">
        <f t="shared" si="21"/>
        <v>0</v>
      </c>
      <c r="BK12">
        <f t="shared" si="22"/>
        <v>1</v>
      </c>
      <c r="BL12">
        <f t="shared" si="23"/>
        <v>1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Ivančice</v>
      </c>
      <c r="C13" s="81">
        <f>'1'!K14</f>
        <v>0</v>
      </c>
      <c r="D13" s="69">
        <f>'1'!F14</f>
        <v>0</v>
      </c>
      <c r="E13" s="82">
        <f>'2'!K14</f>
        <v>0</v>
      </c>
      <c r="F13" s="69">
        <f>'2'!F14</f>
        <v>0</v>
      </c>
      <c r="G13" s="82">
        <f>'3'!K14</f>
        <v>0</v>
      </c>
      <c r="H13" s="69">
        <f>'3'!F14</f>
        <v>0</v>
      </c>
      <c r="I13" s="82">
        <f>'4'!K14</f>
        <v>0</v>
      </c>
      <c r="J13" s="69">
        <f>'4'!F14</f>
        <v>0</v>
      </c>
      <c r="K13" s="82">
        <f>'5'!K14</f>
        <v>0</v>
      </c>
      <c r="L13" s="69">
        <f>'5'!F14</f>
        <v>0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0</v>
      </c>
      <c r="X13" s="70">
        <f>_xlfn.RANK.EQ(W11:W25,W11:W25,)</f>
        <v>10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0</v>
      </c>
      <c r="AF13" s="71">
        <f>prubezne!S11</f>
        <v>10</v>
      </c>
      <c r="AG13" s="71">
        <f t="shared" si="0"/>
        <v>720</v>
      </c>
      <c r="AH13" s="71">
        <f t="shared" si="44"/>
        <v>120</v>
      </c>
      <c r="AI13" s="71">
        <f t="shared" si="45"/>
        <v>600</v>
      </c>
      <c r="AL13">
        <f t="shared" si="1"/>
        <v>1</v>
      </c>
      <c r="AM13">
        <f t="shared" si="2"/>
        <v>1</v>
      </c>
      <c r="AN13">
        <f t="shared" si="3"/>
        <v>1</v>
      </c>
      <c r="AO13">
        <f t="shared" si="4"/>
        <v>1</v>
      </c>
      <c r="AP13">
        <f t="shared" si="5"/>
        <v>1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1</v>
      </c>
      <c r="BK13">
        <f t="shared" si="22"/>
        <v>1</v>
      </c>
      <c r="BL13">
        <f t="shared" si="23"/>
        <v>1</v>
      </c>
      <c r="BM13">
        <f t="shared" si="24"/>
        <v>1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Kuřim A</v>
      </c>
      <c r="C14" s="80">
        <f>'1'!K15</f>
        <v>23</v>
      </c>
      <c r="D14" s="66">
        <f>'1'!F15</f>
        <v>24.68</v>
      </c>
      <c r="E14" s="43">
        <f>'2'!K15</f>
        <v>23</v>
      </c>
      <c r="F14" s="66">
        <f>'2'!F15</f>
        <v>19.98</v>
      </c>
      <c r="G14" s="43">
        <f>'3'!K15</f>
        <v>0</v>
      </c>
      <c r="H14" s="66">
        <f>'3'!F15</f>
        <v>0</v>
      </c>
      <c r="I14" s="43">
        <f>'4'!K15</f>
        <v>0</v>
      </c>
      <c r="J14" s="66">
        <f>'4'!F15</f>
        <v>0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46</v>
      </c>
      <c r="X14" s="42">
        <f>_xlfn.RANK.EQ(W11:W25,W11:W25,)</f>
        <v>4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46</v>
      </c>
      <c r="AF14" s="55">
        <f>prubezne!S12</f>
        <v>4</v>
      </c>
      <c r="AG14" s="55">
        <f t="shared" si="0"/>
        <v>524.66</v>
      </c>
      <c r="AH14" s="55">
        <f t="shared" si="44"/>
        <v>120</v>
      </c>
      <c r="AI14" s="55">
        <f t="shared" si="45"/>
        <v>404.65999999999997</v>
      </c>
      <c r="AL14">
        <f t="shared" si="1"/>
        <v>0</v>
      </c>
      <c r="AM14">
        <f t="shared" si="2"/>
        <v>0</v>
      </c>
      <c r="AN14">
        <f t="shared" si="3"/>
        <v>1</v>
      </c>
      <c r="AO14">
        <f t="shared" si="4"/>
        <v>1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0</v>
      </c>
      <c r="BK14">
        <f t="shared" si="22"/>
        <v>1</v>
      </c>
      <c r="BL14">
        <f t="shared" si="23"/>
        <v>1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B</v>
      </c>
      <c r="C15" s="81">
        <f>'1'!K16</f>
        <v>25</v>
      </c>
      <c r="D15" s="69">
        <f>'1'!F16</f>
        <v>15.27</v>
      </c>
      <c r="E15" s="82">
        <f>'2'!K16</f>
        <v>27</v>
      </c>
      <c r="F15" s="69">
        <f>'2'!F16</f>
        <v>14.88</v>
      </c>
      <c r="G15" s="82">
        <f>'3'!K16</f>
        <v>0</v>
      </c>
      <c r="H15" s="69">
        <f>'3'!F16</f>
        <v>0</v>
      </c>
      <c r="I15" s="82">
        <f>'4'!K16</f>
        <v>0</v>
      </c>
      <c r="J15" s="69">
        <f>'4'!F16</f>
        <v>0</v>
      </c>
      <c r="K15" s="82">
        <f>'5'!K16</f>
        <v>0</v>
      </c>
      <c r="L15" s="69">
        <f>'5'!F16</f>
        <v>0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52</v>
      </c>
      <c r="X15" s="70">
        <f>_xlfn.RANK.EQ(W11:W25,W11:W25,)</f>
        <v>3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52</v>
      </c>
      <c r="AF15" s="71">
        <f>prubezne!S13</f>
        <v>3</v>
      </c>
      <c r="AG15" s="71">
        <f t="shared" si="0"/>
        <v>510.15</v>
      </c>
      <c r="AH15" s="71">
        <f t="shared" si="44"/>
        <v>120</v>
      </c>
      <c r="AI15" s="71">
        <f t="shared" si="45"/>
        <v>390.15</v>
      </c>
      <c r="AL15">
        <f t="shared" si="1"/>
        <v>0</v>
      </c>
      <c r="AM15">
        <f t="shared" si="2"/>
        <v>0</v>
      </c>
      <c r="AN15">
        <f t="shared" si="3"/>
        <v>1</v>
      </c>
      <c r="AO15">
        <f t="shared" si="4"/>
        <v>1</v>
      </c>
      <c r="AP15">
        <f t="shared" si="5"/>
        <v>1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1</v>
      </c>
      <c r="BL15">
        <f t="shared" si="23"/>
        <v>1</v>
      </c>
      <c r="BM15">
        <f t="shared" si="24"/>
        <v>1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Lelekovice A</v>
      </c>
      <c r="C16" s="80">
        <f>'1'!K17</f>
        <v>30</v>
      </c>
      <c r="D16" s="66">
        <f>'1'!F17</f>
        <v>15.53</v>
      </c>
      <c r="E16" s="43">
        <f>'2'!K17</f>
        <v>25</v>
      </c>
      <c r="F16" s="66">
        <f>'2'!F17</f>
        <v>16.02</v>
      </c>
      <c r="G16" s="43">
        <f>'3'!K17</f>
        <v>0</v>
      </c>
      <c r="H16" s="66">
        <f>'3'!F17</f>
        <v>0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55</v>
      </c>
      <c r="X16" s="42">
        <f>_xlfn.RANK.EQ(W11:W25,W11:W25,)</f>
        <v>2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55</v>
      </c>
      <c r="AF16" s="55">
        <f>prubezne!S14</f>
        <v>2</v>
      </c>
      <c r="AG16" s="55">
        <f t="shared" si="0"/>
        <v>511.55</v>
      </c>
      <c r="AH16" s="55">
        <f t="shared" si="44"/>
        <v>120</v>
      </c>
      <c r="AI16" s="55">
        <f t="shared" si="45"/>
        <v>391.55</v>
      </c>
      <c r="AL16">
        <f t="shared" si="1"/>
        <v>0</v>
      </c>
      <c r="AM16">
        <f t="shared" si="2"/>
        <v>0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0</v>
      </c>
      <c r="BJ16">
        <f t="shared" si="21"/>
        <v>0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 B</v>
      </c>
      <c r="C17" s="81">
        <f>'1'!K18</f>
        <v>0</v>
      </c>
      <c r="D17" s="69">
        <f>'1'!F18</f>
        <v>0</v>
      </c>
      <c r="E17" s="82">
        <f>'2'!K18</f>
        <v>21</v>
      </c>
      <c r="F17" s="69">
        <f>'2'!F18</f>
        <v>21.24</v>
      </c>
      <c r="G17" s="82">
        <f>'3'!K18</f>
        <v>0</v>
      </c>
      <c r="H17" s="69">
        <f>'3'!F18</f>
        <v>0</v>
      </c>
      <c r="I17" s="82">
        <f>'4'!K18</f>
        <v>0</v>
      </c>
      <c r="J17" s="69">
        <f>'4'!F18</f>
        <v>0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21</v>
      </c>
      <c r="X17" s="70">
        <f>_xlfn.RANK.EQ(W11:W25,W11:W25,)</f>
        <v>7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21</v>
      </c>
      <c r="AF17" s="71">
        <f>prubezne!S15</f>
        <v>7</v>
      </c>
      <c r="AG17" s="71">
        <f t="shared" si="0"/>
        <v>621.24</v>
      </c>
      <c r="AH17" s="71">
        <f t="shared" si="44"/>
        <v>120</v>
      </c>
      <c r="AI17" s="71">
        <f t="shared" si="45"/>
        <v>501.24</v>
      </c>
      <c r="AL17">
        <f t="shared" si="1"/>
        <v>1</v>
      </c>
      <c r="AM17">
        <f t="shared" si="2"/>
        <v>0</v>
      </c>
      <c r="AN17">
        <f t="shared" si="3"/>
        <v>1</v>
      </c>
      <c r="AO17">
        <f t="shared" si="4"/>
        <v>1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1</v>
      </c>
      <c r="BJ17">
        <f t="shared" si="21"/>
        <v>0</v>
      </c>
      <c r="BK17">
        <f t="shared" si="22"/>
        <v>1</v>
      </c>
      <c r="BL17">
        <f t="shared" si="23"/>
        <v>1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Přísnotice</v>
      </c>
      <c r="C18" s="80">
        <f>'1'!K19</f>
        <v>0</v>
      </c>
      <c r="D18" s="66">
        <f>'1'!F19</f>
        <v>0</v>
      </c>
      <c r="E18" s="43">
        <f>'2'!K19</f>
        <v>13</v>
      </c>
      <c r="F18" s="66">
        <f>'2'!F19</f>
        <v>38.39</v>
      </c>
      <c r="G18" s="43">
        <f>'3'!K19</f>
        <v>0</v>
      </c>
      <c r="H18" s="66">
        <f>'3'!F19</f>
        <v>0</v>
      </c>
      <c r="I18" s="43">
        <f>'4'!K19</f>
        <v>0</v>
      </c>
      <c r="J18" s="66">
        <f>'4'!F19</f>
        <v>0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13</v>
      </c>
      <c r="X18" s="42">
        <f>_xlfn.RANK.EQ(W11:W25,W11:W25,)</f>
        <v>9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13</v>
      </c>
      <c r="AF18" s="55">
        <f>prubezne!S16</f>
        <v>9</v>
      </c>
      <c r="AG18" s="55">
        <f t="shared" si="0"/>
        <v>638.39</v>
      </c>
      <c r="AH18" s="55">
        <f t="shared" si="44"/>
        <v>120</v>
      </c>
      <c r="AI18" s="55">
        <f t="shared" si="45"/>
        <v>518.39</v>
      </c>
      <c r="AL18">
        <f t="shared" si="1"/>
        <v>1</v>
      </c>
      <c r="AM18">
        <f t="shared" si="2"/>
        <v>0</v>
      </c>
      <c r="AN18">
        <f t="shared" si="3"/>
        <v>1</v>
      </c>
      <c r="AO18">
        <f t="shared" si="4"/>
        <v>1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1</v>
      </c>
      <c r="BJ18">
        <f t="shared" si="21"/>
        <v>0</v>
      </c>
      <c r="BK18">
        <f t="shared" si="22"/>
        <v>1</v>
      </c>
      <c r="BL18">
        <f t="shared" si="23"/>
        <v>1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Rudka</v>
      </c>
      <c r="C19" s="81">
        <f>'1'!K20</f>
        <v>0</v>
      </c>
      <c r="D19" s="69">
        <f>'1'!F20</f>
        <v>0</v>
      </c>
      <c r="E19" s="82">
        <f>'2'!K20</f>
        <v>0</v>
      </c>
      <c r="F19" s="69">
        <f>'2'!F20</f>
        <v>0</v>
      </c>
      <c r="G19" s="82">
        <f>'3'!K20</f>
        <v>0</v>
      </c>
      <c r="H19" s="69">
        <f>'3'!F20</f>
        <v>0</v>
      </c>
      <c r="I19" s="82">
        <f>'4'!K20</f>
        <v>0</v>
      </c>
      <c r="J19" s="69">
        <f>'4'!F20</f>
        <v>0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0</v>
      </c>
      <c r="X19" s="70">
        <f>_xlfn.RANK.EQ(W11:W25,W11:W25,)</f>
        <v>10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0</v>
      </c>
      <c r="AF19" s="71">
        <f>prubezne!S17</f>
        <v>10</v>
      </c>
      <c r="AG19" s="71">
        <f t="shared" si="0"/>
        <v>720</v>
      </c>
      <c r="AH19" s="71">
        <f t="shared" si="44"/>
        <v>120</v>
      </c>
      <c r="AI19" s="71">
        <f t="shared" si="45"/>
        <v>600</v>
      </c>
      <c r="AL19">
        <f t="shared" si="1"/>
        <v>1</v>
      </c>
      <c r="AM19">
        <f t="shared" si="2"/>
        <v>1</v>
      </c>
      <c r="AN19">
        <f t="shared" si="3"/>
        <v>1</v>
      </c>
      <c r="AO19">
        <f t="shared" si="4"/>
        <v>1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1</v>
      </c>
      <c r="BK19">
        <f t="shared" si="22"/>
        <v>1</v>
      </c>
      <c r="BL19">
        <f t="shared" si="23"/>
        <v>1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Sivice</v>
      </c>
      <c r="C20" s="80">
        <f>'1'!K21</f>
        <v>0</v>
      </c>
      <c r="D20" s="66">
        <f>'1'!F21</f>
        <v>0</v>
      </c>
      <c r="E20" s="43">
        <f>'2'!K21</f>
        <v>19</v>
      </c>
      <c r="F20" s="66">
        <f>'2'!F21</f>
        <v>20.78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19</v>
      </c>
      <c r="X20" s="42">
        <f>_xlfn.RANK.EQ(W11:W25,W11:W25,)</f>
        <v>8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19</v>
      </c>
      <c r="AF20" s="55">
        <f>prubezne!S18</f>
        <v>8</v>
      </c>
      <c r="AG20" s="55">
        <f t="shared" si="0"/>
        <v>620.78</v>
      </c>
      <c r="AH20" s="55">
        <f t="shared" si="44"/>
        <v>120</v>
      </c>
      <c r="AI20" s="55">
        <f t="shared" si="45"/>
        <v>500.78</v>
      </c>
      <c r="AL20">
        <f t="shared" si="1"/>
        <v>1</v>
      </c>
      <c r="AM20">
        <f t="shared" si="2"/>
        <v>0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0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Syrovice</v>
      </c>
      <c r="C21" s="81">
        <f>'1'!K22</f>
        <v>27</v>
      </c>
      <c r="D21" s="69">
        <f>'1'!F22</f>
        <v>15.22</v>
      </c>
      <c r="E21" s="82">
        <f>'2'!K22</f>
        <v>30</v>
      </c>
      <c r="F21" s="69">
        <f>'2'!F22</f>
        <v>14.46</v>
      </c>
      <c r="G21" s="82">
        <f>'3'!K22</f>
        <v>0</v>
      </c>
      <c r="H21" s="69">
        <f>'3'!F22</f>
        <v>0</v>
      </c>
      <c r="I21" s="82">
        <f>'4'!K22</f>
        <v>0</v>
      </c>
      <c r="J21" s="69">
        <f>'4'!F22</f>
        <v>0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57</v>
      </c>
      <c r="X21" s="70">
        <f>_xlfn.RANK.EQ(W11:W25,W11:W25,)</f>
        <v>1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57</v>
      </c>
      <c r="AF21" s="71">
        <f>prubezne!S19</f>
        <v>1</v>
      </c>
      <c r="AG21" s="71">
        <f t="shared" si="0"/>
        <v>509.68</v>
      </c>
      <c r="AH21" s="71">
        <f t="shared" si="44"/>
        <v>120</v>
      </c>
      <c r="AI21" s="71">
        <f t="shared" si="45"/>
        <v>389.68</v>
      </c>
      <c r="AL21">
        <f t="shared" si="1"/>
        <v>0</v>
      </c>
      <c r="AM21">
        <f t="shared" si="2"/>
        <v>0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0</v>
      </c>
      <c r="BJ21">
        <f t="shared" si="21"/>
        <v>0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Veverská Bítýška</v>
      </c>
      <c r="C22" s="80">
        <f>'1'!K23</f>
        <v>0</v>
      </c>
      <c r="D22" s="66">
        <f>'1'!F23</f>
        <v>0</v>
      </c>
      <c r="E22" s="43">
        <f>'2'!K23</f>
        <v>0</v>
      </c>
      <c r="F22" s="66">
        <f>'2'!F23</f>
        <v>0</v>
      </c>
      <c r="G22" s="43">
        <f>'3'!K23</f>
        <v>0</v>
      </c>
      <c r="H22" s="66">
        <f>'3'!F23</f>
        <v>0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0</v>
      </c>
      <c r="X22" s="42">
        <f>_xlfn.RANK.EQ(W11:W25,W11:W25,)</f>
        <v>10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0</v>
      </c>
      <c r="AF22" s="55">
        <f>prubezne!S20</f>
        <v>10</v>
      </c>
      <c r="AG22" s="55">
        <f t="shared" si="0"/>
        <v>720</v>
      </c>
      <c r="AH22" s="55">
        <f t="shared" si="44"/>
        <v>120</v>
      </c>
      <c r="AI22" s="55">
        <f t="shared" si="45"/>
        <v>600</v>
      </c>
      <c r="AL22">
        <f t="shared" si="1"/>
        <v>1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1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>
        <f>'seznam druzstev'!D20</f>
        <v>0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10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10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>
        <f>'seznam druzstev'!D21</f>
        <v>0</v>
      </c>
      <c r="C24" s="80">
        <f>'1'!K25</f>
        <v>0</v>
      </c>
      <c r="D24" s="66">
        <f>'1'!F25</f>
        <v>0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0</v>
      </c>
      <c r="X24" s="42">
        <f>_xlfn.RANK.EQ(W11:W25,W11:W25,)</f>
        <v>10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0</v>
      </c>
      <c r="AF24" s="55">
        <f>prubezne!S22</f>
        <v>10</v>
      </c>
      <c r="AG24" s="55">
        <f t="shared" si="0"/>
        <v>720</v>
      </c>
      <c r="AH24" s="55">
        <f t="shared" si="44"/>
        <v>120</v>
      </c>
      <c r="AI24" s="55">
        <f t="shared" si="45"/>
        <v>600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>
        <f>'seznam druzstev'!D22</f>
        <v>0</v>
      </c>
      <c r="C25" s="81">
        <f>'1'!K26</f>
        <v>0</v>
      </c>
      <c r="D25" s="69">
        <f>'1'!F26</f>
        <v>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0</v>
      </c>
      <c r="X25" s="70">
        <f>_xlfn.RANK.EQ(W11:W25,W11:W25,)</f>
        <v>10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0</v>
      </c>
      <c r="AF25" s="71">
        <f>prubezne!S23</f>
        <v>10</v>
      </c>
      <c r="AG25" s="71">
        <f t="shared" si="0"/>
        <v>720</v>
      </c>
      <c r="AH25" s="71">
        <f t="shared" si="44"/>
        <v>120</v>
      </c>
      <c r="AI25" s="71">
        <f t="shared" si="45"/>
        <v>600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20.2</v>
      </c>
      <c r="E28">
        <f>IF(D28&gt;1,D28,120)</f>
        <v>20.2</v>
      </c>
      <c r="F28">
        <f>F11</f>
        <v>19.14</v>
      </c>
      <c r="G28">
        <f>IF(F28&gt;1,F28,120)</f>
        <v>19.14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47.14</v>
      </c>
      <c r="E29">
        <f t="shared" ref="E29:E42" si="50">IF(D29&gt;1,D29,120)</f>
        <v>47.14</v>
      </c>
      <c r="F29">
        <f t="shared" ref="F29:F42" si="51">F12</f>
        <v>28.04</v>
      </c>
      <c r="G29">
        <f t="shared" ref="G29:G42" si="52">IF(F29&gt;1,F29,120)</f>
        <v>28.04</v>
      </c>
      <c r="H29">
        <f t="shared" ref="H29:H42" si="53">H12</f>
        <v>0</v>
      </c>
      <c r="I29">
        <f t="shared" ref="I29:I42" si="54">IF(H29&gt;1,H29,120)</f>
        <v>120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0</v>
      </c>
      <c r="G30">
        <f t="shared" si="52"/>
        <v>120</v>
      </c>
      <c r="H30">
        <f t="shared" si="53"/>
        <v>0</v>
      </c>
      <c r="I30">
        <f t="shared" si="54"/>
        <v>120</v>
      </c>
      <c r="J30">
        <f t="shared" si="55"/>
        <v>0</v>
      </c>
      <c r="K30">
        <f t="shared" si="56"/>
        <v>120</v>
      </c>
      <c r="L30">
        <f t="shared" si="57"/>
        <v>0</v>
      </c>
      <c r="M30">
        <f t="shared" si="58"/>
        <v>120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24.68</v>
      </c>
      <c r="E31">
        <f t="shared" si="50"/>
        <v>24.68</v>
      </c>
      <c r="F31">
        <f t="shared" si="51"/>
        <v>19.98</v>
      </c>
      <c r="G31">
        <f t="shared" si="52"/>
        <v>19.98</v>
      </c>
      <c r="H31">
        <f t="shared" si="53"/>
        <v>0</v>
      </c>
      <c r="I31">
        <f t="shared" si="54"/>
        <v>120</v>
      </c>
      <c r="J31">
        <f t="shared" si="55"/>
        <v>0</v>
      </c>
      <c r="K31">
        <f t="shared" si="56"/>
        <v>120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15.27</v>
      </c>
      <c r="E32">
        <f t="shared" si="50"/>
        <v>15.27</v>
      </c>
      <c r="F32">
        <f t="shared" si="51"/>
        <v>14.88</v>
      </c>
      <c r="G32">
        <f t="shared" si="52"/>
        <v>14.88</v>
      </c>
      <c r="H32">
        <f t="shared" si="53"/>
        <v>0</v>
      </c>
      <c r="I32">
        <f t="shared" si="54"/>
        <v>120</v>
      </c>
      <c r="J32">
        <f t="shared" si="55"/>
        <v>0</v>
      </c>
      <c r="K32">
        <f t="shared" si="56"/>
        <v>120</v>
      </c>
      <c r="L32">
        <f t="shared" si="57"/>
        <v>0</v>
      </c>
      <c r="M32">
        <f t="shared" si="58"/>
        <v>120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15.53</v>
      </c>
      <c r="E33">
        <f t="shared" si="50"/>
        <v>15.53</v>
      </c>
      <c r="F33">
        <f t="shared" si="51"/>
        <v>16.02</v>
      </c>
      <c r="G33">
        <f t="shared" si="52"/>
        <v>16.02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0</v>
      </c>
      <c r="E34">
        <f t="shared" si="50"/>
        <v>120</v>
      </c>
      <c r="F34">
        <f t="shared" si="51"/>
        <v>21.24</v>
      </c>
      <c r="G34">
        <f t="shared" si="52"/>
        <v>21.24</v>
      </c>
      <c r="H34">
        <f t="shared" si="53"/>
        <v>0</v>
      </c>
      <c r="I34">
        <f t="shared" si="54"/>
        <v>120</v>
      </c>
      <c r="J34">
        <f t="shared" si="55"/>
        <v>0</v>
      </c>
      <c r="K34">
        <f t="shared" si="56"/>
        <v>120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0</v>
      </c>
      <c r="E35">
        <f t="shared" si="50"/>
        <v>120</v>
      </c>
      <c r="F35">
        <f t="shared" si="51"/>
        <v>38.39</v>
      </c>
      <c r="G35">
        <f t="shared" si="52"/>
        <v>38.39</v>
      </c>
      <c r="H35">
        <f t="shared" si="53"/>
        <v>0</v>
      </c>
      <c r="I35">
        <f t="shared" si="54"/>
        <v>120</v>
      </c>
      <c r="J35">
        <f t="shared" si="55"/>
        <v>0</v>
      </c>
      <c r="K35">
        <f t="shared" si="56"/>
        <v>120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0</v>
      </c>
      <c r="K36">
        <f t="shared" si="56"/>
        <v>120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20.78</v>
      </c>
      <c r="G37">
        <f t="shared" si="52"/>
        <v>20.78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15.22</v>
      </c>
      <c r="E38">
        <f t="shared" si="50"/>
        <v>15.22</v>
      </c>
      <c r="F38">
        <f t="shared" si="51"/>
        <v>14.46</v>
      </c>
      <c r="G38">
        <f t="shared" si="52"/>
        <v>14.46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0</v>
      </c>
      <c r="E39">
        <f t="shared" si="50"/>
        <v>120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20.2</v>
      </c>
      <c r="G44">
        <f>PRODUCT(G28,AM29)</f>
        <v>19.14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519.34</v>
      </c>
    </row>
    <row r="45" spans="4:39" hidden="1" x14ac:dyDescent="0.35">
      <c r="E45">
        <f>PRODUCT(E29,AM28)</f>
        <v>47.14</v>
      </c>
      <c r="G45">
        <f>PRODUCT(G29,AM29)</f>
        <v>28.04</v>
      </c>
      <c r="I45">
        <f>PRODUCT(I29,AM30)</f>
        <v>120</v>
      </c>
      <c r="K45">
        <f>PRODUCT(K29,AM31)</f>
        <v>120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555.18000000000006</v>
      </c>
    </row>
    <row r="46" spans="4:39" hidden="1" x14ac:dyDescent="0.35">
      <c r="E46">
        <f>PRODUCT(E30,AM28)</f>
        <v>120</v>
      </c>
      <c r="G46">
        <f>PRODUCT(G30,AM29)</f>
        <v>120</v>
      </c>
      <c r="I46">
        <f>PRODUCT(I30,AM30)</f>
        <v>120</v>
      </c>
      <c r="K46">
        <f>PRODUCT(K30,AM31)</f>
        <v>120</v>
      </c>
      <c r="M46">
        <f>PRODUCT(M30,AM32)</f>
        <v>120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720</v>
      </c>
    </row>
    <row r="47" spans="4:39" hidden="1" x14ac:dyDescent="0.35">
      <c r="E47">
        <f>PRODUCT(E31,AM28)</f>
        <v>24.68</v>
      </c>
      <c r="G47">
        <f>PRODUCT(G31,AM29)</f>
        <v>19.98</v>
      </c>
      <c r="I47">
        <f>PRODUCT(I31,AM30)</f>
        <v>120</v>
      </c>
      <c r="K47">
        <f>PRODUCT(K31,AM31)</f>
        <v>120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524.66</v>
      </c>
    </row>
    <row r="48" spans="4:39" hidden="1" x14ac:dyDescent="0.35">
      <c r="E48">
        <f>PRODUCT(E32,AM28)</f>
        <v>15.27</v>
      </c>
      <c r="G48">
        <f>PRODUCT(G32,AM29)</f>
        <v>14.88</v>
      </c>
      <c r="I48">
        <f>PRODUCT(I32,AM30)</f>
        <v>120</v>
      </c>
      <c r="K48">
        <f>PRODUCT(K32,AM31)</f>
        <v>120</v>
      </c>
      <c r="M48">
        <f>PRODUCT(M32,AM32)</f>
        <v>120</v>
      </c>
      <c r="O48">
        <f>PRODUCT(O32,AM33)</f>
        <v>120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510.15</v>
      </c>
    </row>
    <row r="49" spans="5:26" hidden="1" x14ac:dyDescent="0.35">
      <c r="E49">
        <f>PRODUCT(E33,AM28)</f>
        <v>15.53</v>
      </c>
      <c r="G49">
        <f>PRODUCT(G33,AM29)</f>
        <v>16.02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511.55</v>
      </c>
    </row>
    <row r="50" spans="5:26" hidden="1" x14ac:dyDescent="0.35">
      <c r="E50">
        <f>PRODUCT(E34,AM28)</f>
        <v>120</v>
      </c>
      <c r="G50">
        <f>PRODUCT(G34,AM29)</f>
        <v>21.24</v>
      </c>
      <c r="I50">
        <f>PRODUCT(I34,AM30)</f>
        <v>120</v>
      </c>
      <c r="K50">
        <f>PRODUCT(K34,AM31)</f>
        <v>120</v>
      </c>
      <c r="M50">
        <f>PRODUCT(M34,AM32)</f>
        <v>120</v>
      </c>
      <c r="O50">
        <f>PRODUCT(O34,AM33)</f>
        <v>120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621.24</v>
      </c>
    </row>
    <row r="51" spans="5:26" hidden="1" x14ac:dyDescent="0.35">
      <c r="E51">
        <f>PRODUCT(E35,AM28)</f>
        <v>120</v>
      </c>
      <c r="G51">
        <f>PRODUCT(G35,AM29)</f>
        <v>38.39</v>
      </c>
      <c r="I51">
        <f>PRODUCT(I35,A30)</f>
        <v>120</v>
      </c>
      <c r="K51">
        <f>PRODUCT(K35,AM31)</f>
        <v>120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638.39</v>
      </c>
    </row>
    <row r="52" spans="5:26" hidden="1" x14ac:dyDescent="0.35">
      <c r="E52">
        <f>PRODUCT(E36,AM28)</f>
        <v>120</v>
      </c>
      <c r="G52">
        <f>PRODUCT(G36,AM29)</f>
        <v>120</v>
      </c>
      <c r="I52">
        <f>PRODUCT(I36,AM30)</f>
        <v>120</v>
      </c>
      <c r="K52">
        <f>PRODUCT(K36,AM31)</f>
        <v>120</v>
      </c>
      <c r="M52">
        <f>PRODUCT(M36,AM32)</f>
        <v>120</v>
      </c>
      <c r="O52">
        <f>PRODUCT(O36,AM33)</f>
        <v>120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720</v>
      </c>
    </row>
    <row r="53" spans="5:26" hidden="1" x14ac:dyDescent="0.35">
      <c r="E53">
        <f>PRODUCT(E37,AM28)</f>
        <v>120</v>
      </c>
      <c r="G53">
        <f>PRODUCT(G37,AM29)</f>
        <v>20.78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620.78</v>
      </c>
    </row>
    <row r="54" spans="5:26" hidden="1" x14ac:dyDescent="0.35">
      <c r="E54">
        <f>PRODUCT(E38,AM28)</f>
        <v>15.22</v>
      </c>
      <c r="G54">
        <f>PRODUCT(G38,AM29)</f>
        <v>14.46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509.68</v>
      </c>
    </row>
    <row r="55" spans="5:26" hidden="1" x14ac:dyDescent="0.35">
      <c r="E55">
        <f>PRODUCT(E39,AM28)</f>
        <v>120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720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720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A1:A2"/>
    <mergeCell ref="C9:D9"/>
    <mergeCell ref="E9:F9"/>
    <mergeCell ref="G9:H9"/>
    <mergeCell ref="I9:J9"/>
    <mergeCell ref="B1:B2"/>
    <mergeCell ref="U9:V9"/>
    <mergeCell ref="K9:L9"/>
    <mergeCell ref="M9:N9"/>
    <mergeCell ref="O9:P9"/>
    <mergeCell ref="Q9:R9"/>
    <mergeCell ref="S9:T9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50" t="s">
        <v>0</v>
      </c>
      <c r="B1" s="148" t="s">
        <v>1</v>
      </c>
    </row>
    <row r="2" spans="1:14" ht="15" thickBot="1" x14ac:dyDescent="0.4">
      <c r="A2" s="151"/>
      <c r="B2" s="149"/>
    </row>
    <row r="5" spans="1:14" ht="31" x14ac:dyDescent="0.7">
      <c r="B5" s="152" t="s">
        <v>92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7" spans="1:14" ht="29.5" x14ac:dyDescent="0.55000000000000004">
      <c r="C7" s="108" t="s">
        <v>93</v>
      </c>
      <c r="D7" s="4" t="s">
        <v>94</v>
      </c>
      <c r="G7" s="5" t="s">
        <v>97</v>
      </c>
    </row>
    <row r="9" spans="1:14" ht="25" x14ac:dyDescent="0.35">
      <c r="C9" s="85" t="s">
        <v>19</v>
      </c>
      <c r="I9" s="86" t="s">
        <v>20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Lelekovice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Přísnotice</v>
      </c>
      <c r="D16" s="153" t="s">
        <v>21</v>
      </c>
      <c r="E16" s="153"/>
      <c r="F16" s="153"/>
      <c r="G16" s="153"/>
      <c r="H16" s="153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22</v>
      </c>
      <c r="I22" s="84" t="s">
        <v>23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6" t="s">
        <v>0</v>
      </c>
      <c r="B1" s="148" t="s">
        <v>22</v>
      </c>
    </row>
    <row r="2" spans="1:2" ht="15" thickBot="1" x14ac:dyDescent="0.4">
      <c r="A2" s="147"/>
      <c r="B2" s="149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6" t="s">
        <v>0</v>
      </c>
      <c r="B1" s="148" t="s">
        <v>1</v>
      </c>
    </row>
    <row r="2" spans="1:70" ht="12.65" customHeight="1" thickBot="1" x14ac:dyDescent="0.4">
      <c r="A2" s="147"/>
      <c r="B2" s="149"/>
    </row>
    <row r="3" spans="1:70" ht="22.5" x14ac:dyDescent="0.45">
      <c r="C3" s="3" t="s">
        <v>24</v>
      </c>
    </row>
    <row r="5" spans="1:70" ht="25" x14ac:dyDescent="0.5">
      <c r="C5" s="4" t="str">
        <f>uvod!D7</f>
        <v>25. ročník</v>
      </c>
      <c r="K5" s="4" t="str">
        <f>uvod!G7</f>
        <v>Starší žáci</v>
      </c>
    </row>
    <row r="6" spans="1:70" ht="15" customHeight="1" thickBot="1" x14ac:dyDescent="0.4"/>
    <row r="7" spans="1:70" ht="15" hidden="1" thickBot="1" x14ac:dyDescent="0.4">
      <c r="K7" t="s">
        <v>25</v>
      </c>
      <c r="O7" t="s">
        <v>26</v>
      </c>
      <c r="R7" t="s">
        <v>27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Lelekovice</v>
      </c>
      <c r="E8" s="56" t="str">
        <f>'seznam soutezi'!E10</f>
        <v>Přísnotice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28</v>
      </c>
      <c r="R8" s="99" t="s">
        <v>29</v>
      </c>
      <c r="S8" s="98" t="s">
        <v>12</v>
      </c>
      <c r="T8" s="99" t="s">
        <v>30</v>
      </c>
      <c r="U8" s="97" t="s">
        <v>31</v>
      </c>
      <c r="V8" s="49" t="s">
        <v>32</v>
      </c>
      <c r="W8" s="49"/>
      <c r="X8" s="49" t="s">
        <v>33</v>
      </c>
      <c r="Z8" s="154" t="s">
        <v>34</v>
      </c>
      <c r="AA8" s="154"/>
      <c r="AB8" s="154"/>
      <c r="AC8" s="154"/>
      <c r="AD8" s="154"/>
      <c r="AE8" s="154"/>
      <c r="AF8" s="154"/>
      <c r="AG8" s="154"/>
      <c r="AH8" s="154"/>
      <c r="AI8" s="154"/>
      <c r="AJ8" s="52"/>
      <c r="AK8" s="154" t="s">
        <v>35</v>
      </c>
      <c r="AL8" s="154"/>
      <c r="AM8" s="154"/>
      <c r="AN8" s="154"/>
      <c r="AO8" s="154"/>
      <c r="AP8" s="154"/>
      <c r="AQ8" s="154"/>
      <c r="AR8" s="154"/>
      <c r="AS8" s="154"/>
      <c r="AT8" s="154"/>
      <c r="AU8" s="52"/>
      <c r="AW8" s="154" t="s">
        <v>36</v>
      </c>
      <c r="AX8" s="154"/>
      <c r="AY8" s="154"/>
      <c r="AZ8" s="154"/>
      <c r="BA8" s="154"/>
      <c r="BB8" s="154"/>
      <c r="BC8" s="154"/>
      <c r="BD8" s="154"/>
      <c r="BE8" s="154"/>
      <c r="BI8" s="154" t="s">
        <v>37</v>
      </c>
      <c r="BJ8" s="154"/>
      <c r="BK8" s="154"/>
      <c r="BL8" s="154"/>
      <c r="BM8" s="154"/>
      <c r="BN8" s="154"/>
      <c r="BO8" s="154"/>
      <c r="BP8" s="154"/>
      <c r="BQ8" s="154"/>
      <c r="BR8" s="154"/>
    </row>
    <row r="9" spans="1:70" ht="20" x14ac:dyDescent="0.4">
      <c r="B9" s="57" t="str">
        <f>'seznam druzstev'!D8</f>
        <v>Hlína</v>
      </c>
      <c r="C9" s="58">
        <f>'1'!K12</f>
        <v>21</v>
      </c>
      <c r="D9" s="58">
        <f>'2'!K12</f>
        <v>17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38</v>
      </c>
      <c r="N9" s="58">
        <f>_xlfn.RANK.EQ(M9:M23,M9:M23)</f>
        <v>5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38</v>
      </c>
      <c r="S9" s="59">
        <f>_xlfn.RANK.EQ(R9:R23,R9:R23)</f>
        <v>5</v>
      </c>
      <c r="T9" s="59">
        <f>'casy utok'!AI11</f>
        <v>399.34000000000003</v>
      </c>
      <c r="U9" s="93">
        <f>U26</f>
        <v>5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Hrušovany u Brna</v>
      </c>
      <c r="C10" s="42">
        <f>'1'!K13</f>
        <v>19</v>
      </c>
      <c r="D10" s="42">
        <f>'2'!K13</f>
        <v>15</v>
      </c>
      <c r="E10" s="42">
        <f>'3'!K13</f>
        <v>0</v>
      </c>
      <c r="F10" s="42">
        <f>'4'!K13</f>
        <v>0</v>
      </c>
      <c r="G10" s="42">
        <f>'5'!K13</f>
        <v>0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34</v>
      </c>
      <c r="N10" s="42">
        <f>_xlfn.RANK.EQ(M9:M23,M9:M23,)</f>
        <v>6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34</v>
      </c>
      <c r="S10" s="55">
        <f>_xlfn.RANK.EQ(R9:R23,R9:R23)</f>
        <v>6</v>
      </c>
      <c r="T10" s="55">
        <f>'casy utok'!AI12</f>
        <v>435.18000000000006</v>
      </c>
      <c r="U10" s="94">
        <f t="shared" ref="U10:U23" si="14">U27</f>
        <v>6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Ivančice</v>
      </c>
      <c r="C11" s="61">
        <f>'1'!K14</f>
        <v>0</v>
      </c>
      <c r="D11" s="61">
        <f>'2'!K14</f>
        <v>0</v>
      </c>
      <c r="E11" s="61">
        <f>'3'!K14</f>
        <v>0</v>
      </c>
      <c r="F11" s="61">
        <f>'4'!K14</f>
        <v>0</v>
      </c>
      <c r="G11" s="61">
        <f>'5'!K14</f>
        <v>0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0</v>
      </c>
      <c r="N11" s="61">
        <f>_xlfn.RANK.EQ(M9:M23,M9:M23,)</f>
        <v>10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0</v>
      </c>
      <c r="S11" s="62">
        <f>_xlfn.RANK.EQ(R9:R23,R9:R23)</f>
        <v>10</v>
      </c>
      <c r="T11" s="62">
        <f>'casy utok'!AI13</f>
        <v>600</v>
      </c>
      <c r="U11" s="95">
        <f t="shared" si="14"/>
        <v>10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Kuřim A</v>
      </c>
      <c r="C12" s="42">
        <f>'1'!K15</f>
        <v>23</v>
      </c>
      <c r="D12" s="42">
        <f>'2'!K15</f>
        <v>23</v>
      </c>
      <c r="E12" s="42">
        <f>'3'!K15</f>
        <v>0</v>
      </c>
      <c r="F12" s="42">
        <f>'4'!K15</f>
        <v>0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46</v>
      </c>
      <c r="N12" s="42">
        <f>_xlfn.RANK.EQ(M9:M23,M9:M23,)</f>
        <v>4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46</v>
      </c>
      <c r="S12" s="123">
        <f>_xlfn.RANK.EQ(R9:R23,R9:R23)</f>
        <v>4</v>
      </c>
      <c r="T12" s="55">
        <f>'casy utok'!AI14</f>
        <v>404.65999999999997</v>
      </c>
      <c r="U12" s="94">
        <f t="shared" si="14"/>
        <v>4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B</v>
      </c>
      <c r="C13" s="61">
        <f>'1'!K16</f>
        <v>25</v>
      </c>
      <c r="D13" s="61">
        <f>'2'!K16</f>
        <v>27</v>
      </c>
      <c r="E13" s="61">
        <f>'3'!K16</f>
        <v>0</v>
      </c>
      <c r="F13" s="61">
        <f>'4'!K16</f>
        <v>0</v>
      </c>
      <c r="G13" s="61">
        <f>'5'!K16</f>
        <v>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52</v>
      </c>
      <c r="N13" s="61">
        <f>_xlfn.RANK.EQ(M9:M23,M9:M23,)</f>
        <v>3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52</v>
      </c>
      <c r="S13" s="62">
        <f>_xlfn.RANK.EQ(R9:R23,R9:R23)</f>
        <v>3</v>
      </c>
      <c r="T13" s="62">
        <f>'casy utok'!AI15</f>
        <v>390.15</v>
      </c>
      <c r="U13" s="95">
        <f t="shared" si="14"/>
        <v>3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Lelekovice A</v>
      </c>
      <c r="C14" s="42">
        <f>'1'!K17</f>
        <v>30</v>
      </c>
      <c r="D14" s="42">
        <f>'2'!K17</f>
        <v>25</v>
      </c>
      <c r="E14" s="42">
        <f>'3'!K17</f>
        <v>0</v>
      </c>
      <c r="F14" s="42">
        <f>'4'!K17</f>
        <v>0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55</v>
      </c>
      <c r="N14" s="42">
        <f>_xlfn.RANK.EQ(M9:M23,M9:M23,)</f>
        <v>2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55</v>
      </c>
      <c r="S14" s="55">
        <f>_xlfn.RANK.EQ(R9:R23,R9:R23)</f>
        <v>2</v>
      </c>
      <c r="T14" s="55">
        <f>'casy utok'!AI16</f>
        <v>391.55</v>
      </c>
      <c r="U14" s="94">
        <f t="shared" si="14"/>
        <v>2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 B</v>
      </c>
      <c r="C15" s="61">
        <f>'1'!K18</f>
        <v>0</v>
      </c>
      <c r="D15" s="61">
        <f>'2'!K18</f>
        <v>21</v>
      </c>
      <c r="E15" s="61">
        <f>'3'!K18</f>
        <v>0</v>
      </c>
      <c r="F15" s="61">
        <f>'4'!K18</f>
        <v>0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21</v>
      </c>
      <c r="N15" s="61">
        <f>_xlfn.RANK.EQ(M9:M23,M9:M23,)</f>
        <v>7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21</v>
      </c>
      <c r="S15" s="62">
        <f>_xlfn.RANK.EQ(R9:R23,R9:R23)</f>
        <v>7</v>
      </c>
      <c r="T15" s="62">
        <f>'casy utok'!AI17</f>
        <v>501.24</v>
      </c>
      <c r="U15" s="95">
        <f t="shared" si="14"/>
        <v>7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Přísnotice</v>
      </c>
      <c r="C16" s="42">
        <f>'1'!K19</f>
        <v>0</v>
      </c>
      <c r="D16" s="42">
        <f>'2'!K19</f>
        <v>13</v>
      </c>
      <c r="E16" s="42">
        <f>'3'!K19</f>
        <v>0</v>
      </c>
      <c r="F16" s="42">
        <f>'4'!K19</f>
        <v>0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13</v>
      </c>
      <c r="N16" s="42">
        <f>_xlfn.RANK.EQ(M9:M23,M9:M23,)</f>
        <v>9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13</v>
      </c>
      <c r="S16" s="55">
        <f>_xlfn.RANK.EQ(R9:R23,R9:R23)</f>
        <v>9</v>
      </c>
      <c r="T16" s="55">
        <f>'casy utok'!AI18</f>
        <v>518.39</v>
      </c>
      <c r="U16" s="94">
        <f t="shared" si="14"/>
        <v>9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Rudka</v>
      </c>
      <c r="C17" s="61">
        <f>'1'!K20</f>
        <v>0</v>
      </c>
      <c r="D17" s="61">
        <f>'2'!K20</f>
        <v>0</v>
      </c>
      <c r="E17" s="61">
        <f>'3'!K20</f>
        <v>0</v>
      </c>
      <c r="F17" s="61">
        <f>'4'!K20</f>
        <v>0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0</v>
      </c>
      <c r="N17" s="61">
        <f>_xlfn.RANK.EQ(M9:M23,M9:M23,)</f>
        <v>10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0</v>
      </c>
      <c r="S17" s="62">
        <f>_xlfn.RANK.EQ(R9:R23,R9:R23)</f>
        <v>10</v>
      </c>
      <c r="T17" s="62">
        <f>'casy utok'!AI19</f>
        <v>600</v>
      </c>
      <c r="U17" s="95">
        <f t="shared" si="14"/>
        <v>10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Sivice</v>
      </c>
      <c r="C18" s="42">
        <f>'1'!K21</f>
        <v>0</v>
      </c>
      <c r="D18" s="42">
        <f>'2'!K21</f>
        <v>19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19</v>
      </c>
      <c r="N18" s="42">
        <f>_xlfn.RANK.EQ(M9:M23,M9:M23,)</f>
        <v>8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19</v>
      </c>
      <c r="S18" s="55">
        <f>_xlfn.RANK.EQ(R9:R23,R9:R23)</f>
        <v>8</v>
      </c>
      <c r="T18" s="55">
        <f>'casy utok'!AI20</f>
        <v>500.78</v>
      </c>
      <c r="U18" s="94">
        <f t="shared" si="14"/>
        <v>8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Syrovice</v>
      </c>
      <c r="C19" s="61">
        <f>'1'!K22</f>
        <v>27</v>
      </c>
      <c r="D19" s="61">
        <f>'2'!K22</f>
        <v>30</v>
      </c>
      <c r="E19" s="61">
        <f>'3'!K22</f>
        <v>0</v>
      </c>
      <c r="F19" s="61">
        <f>'4'!K22</f>
        <v>0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57</v>
      </c>
      <c r="N19" s="61">
        <f>_xlfn.RANK.EQ(M9:M23,M9:M23,)</f>
        <v>1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57</v>
      </c>
      <c r="S19" s="62">
        <f>_xlfn.RANK.EQ(R9:R23,R9:R23)</f>
        <v>1</v>
      </c>
      <c r="T19" s="62">
        <f>'casy utok'!AI21</f>
        <v>389.68</v>
      </c>
      <c r="U19" s="95">
        <f t="shared" si="14"/>
        <v>1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Veverská Bítýška</v>
      </c>
      <c r="C20" s="42">
        <f>'1'!K23</f>
        <v>0</v>
      </c>
      <c r="D20" s="42">
        <f>'2'!K23</f>
        <v>0</v>
      </c>
      <c r="E20" s="42">
        <f>'3'!K23</f>
        <v>0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0</v>
      </c>
      <c r="N20" s="42">
        <f>_xlfn.RANK.EQ(M9:M23,M9:M23,)</f>
        <v>10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0</v>
      </c>
      <c r="S20" s="55">
        <f>_xlfn.RANK.EQ(R9:R23,R9:R23)</f>
        <v>10</v>
      </c>
      <c r="T20" s="55">
        <f>'casy utok'!AI22</f>
        <v>600</v>
      </c>
      <c r="U20" s="94">
        <f t="shared" si="14"/>
        <v>10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>
        <f>'seznam druzstev'!D20</f>
        <v>0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10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10</v>
      </c>
      <c r="T21" s="62">
        <f>'casy utok'!AI23</f>
        <v>600</v>
      </c>
      <c r="U21" s="95">
        <f t="shared" si="14"/>
        <v>10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>
        <f>'seznam druzstev'!D21</f>
        <v>0</v>
      </c>
      <c r="C22" s="42">
        <f>'1'!K25</f>
        <v>0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0</v>
      </c>
      <c r="N22" s="42">
        <f>_xlfn.RANK.EQ(M9:M23,M9:M23,)</f>
        <v>10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0</v>
      </c>
      <c r="S22" s="55">
        <f>_xlfn.RANK.EQ(R9:R23,R9:R23)</f>
        <v>10</v>
      </c>
      <c r="T22" s="55">
        <f>'casy utok'!AI24</f>
        <v>600</v>
      </c>
      <c r="U22" s="94">
        <f t="shared" si="14"/>
        <v>10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>
        <f>'seznam druzstev'!D22</f>
        <v>0</v>
      </c>
      <c r="C23" s="64">
        <f>'1'!K26</f>
        <v>0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0</v>
      </c>
      <c r="N23" s="64">
        <f>_xlfn.RANK.EQ(M9:M23,M9:M23,)</f>
        <v>10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0</v>
      </c>
      <c r="S23" s="65">
        <f>_xlfn.RANK.EQ(R9:R23,R9:R23)</f>
        <v>10</v>
      </c>
      <c r="T23" s="65">
        <f>'casy utok'!AI25</f>
        <v>600</v>
      </c>
      <c r="U23" s="96">
        <f t="shared" si="14"/>
        <v>10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50000</v>
      </c>
      <c r="T26">
        <f>S26+T9</f>
        <v>50399.34</v>
      </c>
      <c r="U26">
        <f>_xlfn.RANK.EQ(T26,T26:T40,1)</f>
        <v>5</v>
      </c>
    </row>
    <row r="27" spans="2:70" hidden="1" x14ac:dyDescent="0.35">
      <c r="S27">
        <f t="shared" ref="S27:S40" si="23">PRODUCT(S10,10000)</f>
        <v>60000</v>
      </c>
      <c r="T27">
        <f t="shared" ref="T27:T40" si="24">S27+T10</f>
        <v>60435.18</v>
      </c>
      <c r="U27">
        <f>_xlfn.RANK.EQ(T27,T26:T40,1)</f>
        <v>6</v>
      </c>
    </row>
    <row r="28" spans="2:70" hidden="1" x14ac:dyDescent="0.35">
      <c r="S28">
        <f t="shared" si="23"/>
        <v>100000</v>
      </c>
      <c r="T28">
        <f t="shared" si="24"/>
        <v>100600</v>
      </c>
      <c r="U28">
        <f>_xlfn.RANK.EQ(T28,T26:T40,1)</f>
        <v>10</v>
      </c>
    </row>
    <row r="29" spans="2:70" hidden="1" x14ac:dyDescent="0.35">
      <c r="S29">
        <f t="shared" si="23"/>
        <v>40000</v>
      </c>
      <c r="T29">
        <f t="shared" si="24"/>
        <v>40404.660000000003</v>
      </c>
      <c r="U29">
        <f>_xlfn.RANK.EQ(T29,T26:T40,1)</f>
        <v>4</v>
      </c>
    </row>
    <row r="30" spans="2:70" hidden="1" x14ac:dyDescent="0.35">
      <c r="S30">
        <f t="shared" si="23"/>
        <v>30000</v>
      </c>
      <c r="T30">
        <f t="shared" si="24"/>
        <v>30390.15</v>
      </c>
      <c r="U30">
        <f>_xlfn.RANK.EQ(T30,T26:T40,1)</f>
        <v>3</v>
      </c>
    </row>
    <row r="31" spans="2:70" hidden="1" x14ac:dyDescent="0.35">
      <c r="S31">
        <f t="shared" si="23"/>
        <v>20000</v>
      </c>
      <c r="T31">
        <f t="shared" si="24"/>
        <v>20391.55</v>
      </c>
      <c r="U31">
        <f>_xlfn.RANK.EQ(T31,T26:T40,1)</f>
        <v>2</v>
      </c>
    </row>
    <row r="32" spans="2:70" hidden="1" x14ac:dyDescent="0.35">
      <c r="S32">
        <f t="shared" si="23"/>
        <v>70000</v>
      </c>
      <c r="T32">
        <f t="shared" si="24"/>
        <v>70501.240000000005</v>
      </c>
      <c r="U32">
        <f>_xlfn.RANK.EQ(T32,T26:T40,1)</f>
        <v>7</v>
      </c>
    </row>
    <row r="33" spans="19:21" hidden="1" x14ac:dyDescent="0.35">
      <c r="S33">
        <f t="shared" si="23"/>
        <v>90000</v>
      </c>
      <c r="T33">
        <f t="shared" si="24"/>
        <v>90518.39</v>
      </c>
      <c r="U33">
        <f>_xlfn.RANK.EQ(T33,T26:T40,1)</f>
        <v>9</v>
      </c>
    </row>
    <row r="34" spans="19:21" hidden="1" x14ac:dyDescent="0.35">
      <c r="S34">
        <f t="shared" si="23"/>
        <v>100000</v>
      </c>
      <c r="T34">
        <f t="shared" si="24"/>
        <v>100600</v>
      </c>
      <c r="U34">
        <f>_xlfn.RANK.EQ(T34,T26:T40,1)</f>
        <v>10</v>
      </c>
    </row>
    <row r="35" spans="19:21" hidden="1" x14ac:dyDescent="0.35">
      <c r="S35">
        <f t="shared" si="23"/>
        <v>80000</v>
      </c>
      <c r="T35">
        <f t="shared" si="24"/>
        <v>80500.78</v>
      </c>
      <c r="U35">
        <f>_xlfn.RANK.EQ(T35,T26:T40,1)</f>
        <v>8</v>
      </c>
    </row>
    <row r="36" spans="19:21" hidden="1" x14ac:dyDescent="0.35">
      <c r="S36">
        <f t="shared" si="23"/>
        <v>10000</v>
      </c>
      <c r="T36">
        <f t="shared" si="24"/>
        <v>10389.68</v>
      </c>
      <c r="U36">
        <f>_xlfn.RANK.EQ(T36,T26:T40,1)</f>
        <v>1</v>
      </c>
    </row>
    <row r="37" spans="19:21" hidden="1" x14ac:dyDescent="0.35">
      <c r="S37">
        <f t="shared" si="23"/>
        <v>100000</v>
      </c>
      <c r="T37">
        <f t="shared" si="24"/>
        <v>100600</v>
      </c>
      <c r="U37">
        <f>_xlfn.RANK.EQ(T37,T26:T40,1)</f>
        <v>10</v>
      </c>
    </row>
    <row r="38" spans="19:21" hidden="1" x14ac:dyDescent="0.35">
      <c r="S38">
        <f t="shared" si="23"/>
        <v>100000</v>
      </c>
      <c r="T38">
        <f t="shared" si="24"/>
        <v>100600</v>
      </c>
      <c r="U38">
        <f>_xlfn.RANK.EQ(T38,T26:T40,1)</f>
        <v>10</v>
      </c>
    </row>
    <row r="39" spans="19:21" hidden="1" x14ac:dyDescent="0.35">
      <c r="S39">
        <f t="shared" si="23"/>
        <v>100000</v>
      </c>
      <c r="T39">
        <f t="shared" si="24"/>
        <v>100600</v>
      </c>
      <c r="U39">
        <f>_xlfn.RANK.EQ(T39,T26:T40,1)</f>
        <v>10</v>
      </c>
    </row>
    <row r="40" spans="19:21" hidden="1" x14ac:dyDescent="0.35">
      <c r="S40">
        <f t="shared" si="23"/>
        <v>100000</v>
      </c>
      <c r="T40">
        <f t="shared" si="24"/>
        <v>100600</v>
      </c>
      <c r="U40">
        <f>_xlfn.RANK.EQ(T40,T26:T40,1)</f>
        <v>10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6" t="s">
        <v>0</v>
      </c>
      <c r="B1" s="1" t="s">
        <v>22</v>
      </c>
    </row>
    <row r="2" spans="1:4" ht="15" thickBot="1" x14ac:dyDescent="0.4">
      <c r="A2" s="147"/>
      <c r="B2" s="2" t="s">
        <v>1</v>
      </c>
    </row>
    <row r="6" spans="1:4" x14ac:dyDescent="0.35">
      <c r="B6" t="s">
        <v>38</v>
      </c>
      <c r="C6" s="142" t="s">
        <v>39</v>
      </c>
      <c r="D6" t="s">
        <v>40</v>
      </c>
    </row>
    <row r="7" spans="1:4" x14ac:dyDescent="0.35">
      <c r="C7" s="142" t="s">
        <v>41</v>
      </c>
      <c r="D7" t="s">
        <v>42</v>
      </c>
    </row>
    <row r="8" spans="1:4" x14ac:dyDescent="0.35">
      <c r="C8" s="142"/>
    </row>
    <row r="9" spans="1:4" x14ac:dyDescent="0.35">
      <c r="C9" s="142"/>
    </row>
    <row r="10" spans="1:4" x14ac:dyDescent="0.35">
      <c r="C10" s="142"/>
    </row>
    <row r="11" spans="1:4" x14ac:dyDescent="0.35">
      <c r="C11" s="142"/>
    </row>
    <row r="12" spans="1:4" x14ac:dyDescent="0.35">
      <c r="C12" s="142"/>
    </row>
    <row r="13" spans="1:4" x14ac:dyDescent="0.35">
      <c r="C13" s="142"/>
    </row>
    <row r="14" spans="1:4" x14ac:dyDescent="0.35">
      <c r="C14" s="142"/>
    </row>
    <row r="15" spans="1:4" x14ac:dyDescent="0.35">
      <c r="C15" s="142"/>
    </row>
    <row r="16" spans="1:4" x14ac:dyDescent="0.35">
      <c r="C16" s="142"/>
    </row>
    <row r="17" spans="3:3" x14ac:dyDescent="0.35">
      <c r="C17" s="142"/>
    </row>
    <row r="18" spans="3:3" x14ac:dyDescent="0.35">
      <c r="C18" s="142"/>
    </row>
    <row r="19" spans="3:3" x14ac:dyDescent="0.35">
      <c r="C19" s="142"/>
    </row>
    <row r="20" spans="3:3" x14ac:dyDescent="0.35">
      <c r="C20" s="142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zoomScale="99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6" t="s">
        <v>0</v>
      </c>
      <c r="B1" s="148" t="s">
        <v>1</v>
      </c>
    </row>
    <row r="2" spans="1:7" ht="15" thickBot="1" x14ac:dyDescent="0.4">
      <c r="A2" s="147"/>
      <c r="B2" s="149"/>
    </row>
    <row r="3" spans="1:7" ht="27.5" x14ac:dyDescent="0.55000000000000004">
      <c r="D3" s="20" t="s">
        <v>43</v>
      </c>
    </row>
    <row r="5" spans="1:7" ht="25" x14ac:dyDescent="0.5">
      <c r="D5" s="4" t="str">
        <f>uvod!D7</f>
        <v>25. ročník</v>
      </c>
      <c r="G5" s="4" t="str">
        <f>uvod!G7</f>
        <v>Starší žáci</v>
      </c>
    </row>
    <row r="6" spans="1:7" ht="15" thickBot="1" x14ac:dyDescent="0.4"/>
    <row r="7" spans="1:7" ht="18" thickBot="1" x14ac:dyDescent="0.4">
      <c r="C7" s="128" t="s">
        <v>44</v>
      </c>
      <c r="D7" s="129" t="s">
        <v>45</v>
      </c>
      <c r="E7" s="130" t="s">
        <v>46</v>
      </c>
    </row>
    <row r="8" spans="1:7" ht="17.5" x14ac:dyDescent="0.35">
      <c r="C8" s="133">
        <v>1</v>
      </c>
      <c r="D8" s="134" t="s">
        <v>87</v>
      </c>
      <c r="E8" s="135"/>
    </row>
    <row r="9" spans="1:7" ht="17.5" x14ac:dyDescent="0.35">
      <c r="C9" s="21">
        <v>2</v>
      </c>
      <c r="D9" s="138" t="s">
        <v>47</v>
      </c>
      <c r="E9" s="136"/>
    </row>
    <row r="10" spans="1:7" ht="17.5" x14ac:dyDescent="0.35">
      <c r="C10" s="21">
        <v>3</v>
      </c>
      <c r="D10" s="138" t="s">
        <v>90</v>
      </c>
      <c r="E10" s="136"/>
    </row>
    <row r="11" spans="1:7" ht="17.5" x14ac:dyDescent="0.35">
      <c r="C11" s="21">
        <v>4</v>
      </c>
      <c r="D11" s="132" t="s">
        <v>48</v>
      </c>
      <c r="E11" s="137"/>
    </row>
    <row r="12" spans="1:7" ht="17.5" x14ac:dyDescent="0.35">
      <c r="C12" s="21">
        <v>5</v>
      </c>
      <c r="D12" s="132" t="s">
        <v>49</v>
      </c>
      <c r="E12" s="137"/>
    </row>
    <row r="13" spans="1:7" ht="17.5" x14ac:dyDescent="0.35">
      <c r="C13" s="21">
        <v>6</v>
      </c>
      <c r="D13" s="132" t="s">
        <v>98</v>
      </c>
      <c r="E13" s="136"/>
    </row>
    <row r="14" spans="1:7" ht="17.5" x14ac:dyDescent="0.35">
      <c r="C14" s="21">
        <v>7</v>
      </c>
      <c r="D14" s="132" t="s">
        <v>99</v>
      </c>
      <c r="E14" s="137"/>
    </row>
    <row r="15" spans="1:7" ht="17.5" x14ac:dyDescent="0.35">
      <c r="C15" s="21">
        <v>8</v>
      </c>
      <c r="D15" s="132" t="s">
        <v>50</v>
      </c>
      <c r="E15" s="136"/>
    </row>
    <row r="16" spans="1:7" ht="17.5" x14ac:dyDescent="0.35">
      <c r="C16" s="21">
        <v>9</v>
      </c>
      <c r="D16" s="138" t="s">
        <v>100</v>
      </c>
      <c r="E16" s="136"/>
    </row>
    <row r="17" spans="3:5" ht="17.5" x14ac:dyDescent="0.35">
      <c r="C17" s="131">
        <v>10</v>
      </c>
      <c r="D17" s="143" t="s">
        <v>89</v>
      </c>
      <c r="E17" s="16"/>
    </row>
    <row r="18" spans="3:5" ht="17.5" x14ac:dyDescent="0.35">
      <c r="C18" s="21">
        <v>11</v>
      </c>
      <c r="D18" s="132" t="s">
        <v>101</v>
      </c>
      <c r="E18" s="10"/>
    </row>
    <row r="19" spans="3:5" ht="17.5" x14ac:dyDescent="0.35">
      <c r="C19" s="21">
        <v>12</v>
      </c>
      <c r="D19" s="132" t="s">
        <v>51</v>
      </c>
      <c r="E19" s="10"/>
    </row>
    <row r="20" spans="3:5" ht="17.5" x14ac:dyDescent="0.35">
      <c r="C20" s="21">
        <v>13</v>
      </c>
      <c r="D20" s="138"/>
      <c r="E20" s="10"/>
    </row>
    <row r="21" spans="3:5" ht="17.5" x14ac:dyDescent="0.35">
      <c r="C21" s="21">
        <v>14</v>
      </c>
      <c r="D21" s="132"/>
      <c r="E21" s="10"/>
    </row>
    <row r="22" spans="3:5" ht="18" thickBot="1" x14ac:dyDescent="0.4">
      <c r="C22" s="22">
        <v>15</v>
      </c>
      <c r="D22" s="139"/>
      <c r="E22" s="13"/>
    </row>
  </sheetData>
  <sheetProtection selectLockedCells="1" selectUnlockedCells="1"/>
  <sortState xmlns:xlrd2="http://schemas.microsoft.com/office/spreadsheetml/2017/richdata2" ref="D9:D21">
    <sortCondition ref="D8:D21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6" t="s">
        <v>0</v>
      </c>
      <c r="B1" s="148" t="s">
        <v>1</v>
      </c>
    </row>
    <row r="2" spans="1:8" ht="15" thickBot="1" x14ac:dyDescent="0.4">
      <c r="A2" s="147"/>
      <c r="B2" s="149"/>
    </row>
    <row r="3" spans="1:8" ht="27.5" x14ac:dyDescent="0.35">
      <c r="C3" s="155" t="s">
        <v>52</v>
      </c>
      <c r="D3" s="155"/>
      <c r="E3" s="155"/>
      <c r="F3" s="155"/>
      <c r="G3" s="155"/>
      <c r="H3" s="155"/>
    </row>
    <row r="5" spans="1:8" ht="26" x14ac:dyDescent="0.6">
      <c r="D5" s="6" t="str">
        <f>uvod!D7</f>
        <v>25. ročník</v>
      </c>
      <c r="F5" s="7" t="str">
        <f>uvod!G7</f>
        <v>Starší žáci</v>
      </c>
    </row>
    <row r="6" spans="1:8" ht="15" thickBot="1" x14ac:dyDescent="0.4"/>
    <row r="7" spans="1:8" ht="18" thickBot="1" x14ac:dyDescent="0.4">
      <c r="C7" s="17" t="s">
        <v>44</v>
      </c>
      <c r="D7" s="18" t="s">
        <v>53</v>
      </c>
      <c r="E7" s="18" t="s">
        <v>54</v>
      </c>
      <c r="F7" s="18" t="s">
        <v>55</v>
      </c>
      <c r="G7" s="18" t="s">
        <v>56</v>
      </c>
      <c r="H7" s="19" t="s">
        <v>46</v>
      </c>
    </row>
    <row r="8" spans="1:8" ht="17.5" x14ac:dyDescent="0.35">
      <c r="C8" s="14">
        <v>1</v>
      </c>
      <c r="D8" s="23">
        <v>45906</v>
      </c>
      <c r="E8" s="24" t="s">
        <v>57</v>
      </c>
      <c r="F8" s="24" t="s">
        <v>58</v>
      </c>
      <c r="G8" s="15" t="s">
        <v>86</v>
      </c>
      <c r="H8" s="16"/>
    </row>
    <row r="9" spans="1:8" ht="17.5" x14ac:dyDescent="0.35">
      <c r="C9" s="9">
        <v>2</v>
      </c>
      <c r="D9" s="25">
        <v>45913</v>
      </c>
      <c r="E9" s="26" t="s">
        <v>91</v>
      </c>
      <c r="F9" s="26" t="s">
        <v>59</v>
      </c>
      <c r="G9" s="8" t="s">
        <v>95</v>
      </c>
      <c r="H9" s="10"/>
    </row>
    <row r="10" spans="1:8" ht="17.5" x14ac:dyDescent="0.35">
      <c r="C10" s="9">
        <v>3</v>
      </c>
      <c r="D10" s="25">
        <v>46150</v>
      </c>
      <c r="E10" s="26" t="s">
        <v>50</v>
      </c>
      <c r="F10" s="26" t="s">
        <v>60</v>
      </c>
      <c r="G10" s="8"/>
      <c r="H10" s="10"/>
    </row>
    <row r="11" spans="1:8" ht="17.5" x14ac:dyDescent="0.35">
      <c r="C11" s="9">
        <v>4</v>
      </c>
      <c r="D11" s="25">
        <v>46172</v>
      </c>
      <c r="E11" s="26" t="s">
        <v>61</v>
      </c>
      <c r="F11" s="26" t="s">
        <v>62</v>
      </c>
      <c r="G11" s="8"/>
      <c r="H11" s="10"/>
    </row>
    <row r="12" spans="1:8" ht="17.5" x14ac:dyDescent="0.35">
      <c r="C12" s="9">
        <v>5</v>
      </c>
      <c r="D12" s="25">
        <v>46179</v>
      </c>
      <c r="E12" s="26" t="s">
        <v>87</v>
      </c>
      <c r="F12" s="26" t="s">
        <v>88</v>
      </c>
      <c r="G12" s="8"/>
      <c r="H12" s="10"/>
    </row>
    <row r="13" spans="1:8" ht="17.5" x14ac:dyDescent="0.35">
      <c r="C13" s="9">
        <v>6</v>
      </c>
      <c r="D13" s="25" t="s">
        <v>96</v>
      </c>
      <c r="E13" s="26" t="s">
        <v>51</v>
      </c>
      <c r="F13" s="26" t="s">
        <v>63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6" t="s">
        <v>0</v>
      </c>
      <c r="B1" s="148" t="s">
        <v>1</v>
      </c>
      <c r="D1" s="154"/>
      <c r="E1" s="159" t="s">
        <v>64</v>
      </c>
    </row>
    <row r="2" spans="1:21" ht="15" thickBot="1" x14ac:dyDescent="0.4">
      <c r="A2" s="147"/>
      <c r="B2" s="149"/>
      <c r="D2" s="154"/>
      <c r="E2" s="159"/>
      <c r="K2" s="50"/>
      <c r="U2"/>
    </row>
    <row r="3" spans="1:21" ht="27.5" x14ac:dyDescent="0.55000000000000004">
      <c r="D3" s="3" t="str">
        <f>uvod!D7</f>
        <v>25. ročník</v>
      </c>
      <c r="G3" s="20" t="str">
        <f>uvod!G7</f>
        <v>Starší žáci</v>
      </c>
    </row>
    <row r="5" spans="1:21" ht="27.5" x14ac:dyDescent="0.55000000000000004">
      <c r="D5" s="20" t="s">
        <v>65</v>
      </c>
    </row>
    <row r="7" spans="1:21" ht="22.5" x14ac:dyDescent="0.45">
      <c r="D7" s="158">
        <f>'seznam soutezi'!D8</f>
        <v>45906</v>
      </c>
      <c r="E7" s="158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21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21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51"/>
    </row>
    <row r="12" spans="1:21" ht="18" x14ac:dyDescent="0.35">
      <c r="B12" s="140" t="str">
        <f>'seznam druzstev'!D8</f>
        <v>Hlína</v>
      </c>
      <c r="C12" s="8">
        <v>250</v>
      </c>
      <c r="D12" s="42">
        <v>56.71</v>
      </c>
      <c r="E12" s="42">
        <v>61.12</v>
      </c>
      <c r="F12" s="42">
        <v>20.2</v>
      </c>
      <c r="G12" s="43">
        <f>MIN(C12:E12)</f>
        <v>56.71</v>
      </c>
      <c r="H12" s="46">
        <f>SUM(F12:G12)</f>
        <v>76.91</v>
      </c>
      <c r="I12" s="42"/>
      <c r="J12" s="101">
        <f>_xlfn.RANK.EQ(H12:H26,H12:H26,1)</f>
        <v>5</v>
      </c>
      <c r="K12" s="103">
        <f>LARGE(O12:O26,J12)</f>
        <v>21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40" t="str">
        <f>'seznam druzstev'!D9</f>
        <v>Hrušovany u Brna</v>
      </c>
      <c r="C13" s="8">
        <v>250</v>
      </c>
      <c r="D13" s="42">
        <v>60.52</v>
      </c>
      <c r="E13" s="42">
        <v>58.06</v>
      </c>
      <c r="F13" s="42">
        <v>47.14</v>
      </c>
      <c r="G13" s="43">
        <f t="shared" ref="G13:G26" si="0">MIN(C13:E13)</f>
        <v>58.06</v>
      </c>
      <c r="H13" s="46">
        <f>SUM(F13:G13)</f>
        <v>105.2</v>
      </c>
      <c r="I13" s="42"/>
      <c r="J13" s="101">
        <f>_xlfn.RANK.EQ(H12:H26,H12:H26,1)</f>
        <v>6</v>
      </c>
      <c r="K13" s="103">
        <f>LARGE(O12:O26,J13)</f>
        <v>19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7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6</v>
      </c>
    </row>
    <row r="15" spans="1:21" ht="18" x14ac:dyDescent="0.35">
      <c r="B15" s="140" t="str">
        <f>'seznam druzstev'!D11</f>
        <v>Kuřim A</v>
      </c>
      <c r="C15" s="8">
        <v>250</v>
      </c>
      <c r="D15" s="42">
        <v>50.46</v>
      </c>
      <c r="E15" s="42">
        <v>120</v>
      </c>
      <c r="F15" s="42">
        <v>24.68</v>
      </c>
      <c r="G15" s="43">
        <f t="shared" si="0"/>
        <v>50.46</v>
      </c>
      <c r="H15" s="46">
        <f t="shared" si="2"/>
        <v>75.14</v>
      </c>
      <c r="I15" s="42"/>
      <c r="J15" s="101">
        <f>_xlfn.RANK.EQ(H12:H26,H12:H26,1)</f>
        <v>4</v>
      </c>
      <c r="K15" s="103">
        <f>LARGE(O12:O26,J15)</f>
        <v>23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40" t="str">
        <f>'seznam druzstev'!D12</f>
        <v>Kuřim B</v>
      </c>
      <c r="C16" s="8">
        <v>250</v>
      </c>
      <c r="D16" s="42">
        <v>120</v>
      </c>
      <c r="E16" s="42">
        <v>51.72</v>
      </c>
      <c r="F16" s="42">
        <v>15.27</v>
      </c>
      <c r="G16" s="43">
        <f t="shared" si="0"/>
        <v>51.72</v>
      </c>
      <c r="H16" s="46">
        <f t="shared" si="2"/>
        <v>66.989999999999995</v>
      </c>
      <c r="I16" s="42"/>
      <c r="J16" s="101">
        <f>_xlfn.RANK.EQ(H12:H26,H12:H26,1)</f>
        <v>3</v>
      </c>
      <c r="K16" s="103">
        <f>LARGE(O12:O26,J16)</f>
        <v>25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40" t="str">
        <f>'seznam druzstev'!D13</f>
        <v>Lelekovice A</v>
      </c>
      <c r="C17" s="8">
        <v>250</v>
      </c>
      <c r="D17" s="42">
        <v>44.68</v>
      </c>
      <c r="E17" s="42">
        <v>57.24</v>
      </c>
      <c r="F17" s="42">
        <v>15.53</v>
      </c>
      <c r="G17" s="43">
        <f t="shared" si="0"/>
        <v>44.68</v>
      </c>
      <c r="H17" s="46">
        <f t="shared" si="2"/>
        <v>60.21</v>
      </c>
      <c r="I17" s="42"/>
      <c r="J17" s="101">
        <f>_xlfn.RANK.EQ(H12:H26,H12:H26,1)</f>
        <v>1</v>
      </c>
      <c r="K17" s="103">
        <f>LARGE(O12:O26,J17)</f>
        <v>30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1">
        <f>_xlfn.RANK.EQ(H12:H26,H12:H26,1)</f>
        <v>7</v>
      </c>
      <c r="K18" s="103">
        <f>LARGE(O12:O26,J18)</f>
        <v>0</v>
      </c>
      <c r="L18" s="75"/>
      <c r="M18" s="50">
        <v>7</v>
      </c>
      <c r="O18" s="39">
        <f t="shared" si="3"/>
        <v>0</v>
      </c>
      <c r="P18" s="39">
        <v>17</v>
      </c>
      <c r="Q18" s="39">
        <f>GESTEP(S14,M18)</f>
        <v>0</v>
      </c>
      <c r="R18" s="50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1">
        <f>_xlfn.RANK.EQ(H12:H26,H12:H26,1)</f>
        <v>7</v>
      </c>
      <c r="K19" s="103">
        <f>LARGE(O12:O26,J19)</f>
        <v>0</v>
      </c>
      <c r="L19" s="75"/>
      <c r="M19" s="50">
        <v>8</v>
      </c>
      <c r="O19" s="39">
        <f t="shared" si="3"/>
        <v>0</v>
      </c>
      <c r="P19" s="39">
        <v>15</v>
      </c>
      <c r="Q19" s="39">
        <f>GESTEP(S14,M19)</f>
        <v>0</v>
      </c>
      <c r="R19" s="50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1">
        <f>_xlfn.RANK.EQ(H12:H26,H12:H26,1)</f>
        <v>7</v>
      </c>
      <c r="K20" s="103">
        <f>LARGE(O12:O26,J20)</f>
        <v>0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7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>
        <v>47.26</v>
      </c>
      <c r="E22" s="42">
        <v>50.48</v>
      </c>
      <c r="F22" s="42">
        <v>15.22</v>
      </c>
      <c r="G22" s="43">
        <f t="shared" si="0"/>
        <v>47.26</v>
      </c>
      <c r="H22" s="46">
        <f t="shared" si="2"/>
        <v>62.48</v>
      </c>
      <c r="I22" s="42"/>
      <c r="J22" s="101">
        <f>_xlfn.RANK.EQ(H12:H26,H12:H26,1)</f>
        <v>2</v>
      </c>
      <c r="K22" s="103">
        <f>LARGE(O12:O26,J22)</f>
        <v>27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1">
        <f>_xlfn.RANK.EQ(H12:H26,H12:H26,1)</f>
        <v>7</v>
      </c>
      <c r="K23" s="103">
        <f>LARGE(O12:O26,J23)</f>
        <v>0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7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1">
        <f>_xlfn.RANK.EQ(H12:H26,H12:H26,1)</f>
        <v>7</v>
      </c>
      <c r="K25" s="103">
        <f>LARGE(O12:O26,J25)</f>
        <v>0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2">
        <f>_xlfn.RANK.EQ(H12:H26,H12:H26,1)</f>
        <v>7</v>
      </c>
      <c r="K26" s="104">
        <f>LARGE(O12:O26,J26)</f>
        <v>0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  <c r="E1" s="159" t="s">
        <v>64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>
        <f>'seznam soutezi'!D9</f>
        <v>45913</v>
      </c>
      <c r="E7" s="158"/>
      <c r="G7" s="3" t="str">
        <f>'seznam soutezi'!E9</f>
        <v>Lelekovice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120</v>
      </c>
      <c r="E12" s="42">
        <v>56.47</v>
      </c>
      <c r="F12" s="42">
        <v>19.14</v>
      </c>
      <c r="G12" s="43">
        <f>MIN(C12:E12)</f>
        <v>56.47</v>
      </c>
      <c r="H12" s="46">
        <f>SUM(F12:G12)</f>
        <v>75.61</v>
      </c>
      <c r="I12" s="42"/>
      <c r="J12" s="105">
        <f>_xlfn.RANK.EQ(H12:H26,H12:H26,1)</f>
        <v>7</v>
      </c>
      <c r="K12" s="103">
        <f>LARGE(O12:O26,J12)</f>
        <v>17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>
        <v>56.65</v>
      </c>
      <c r="E13" s="42">
        <v>120</v>
      </c>
      <c r="F13" s="42">
        <v>28.04</v>
      </c>
      <c r="G13" s="43">
        <f t="shared" ref="G13:G26" si="0">MIN(C13:E13)</f>
        <v>56.65</v>
      </c>
      <c r="H13" s="46">
        <f>SUM(F13:G13)</f>
        <v>84.69</v>
      </c>
      <c r="I13" s="42"/>
      <c r="J13" s="105">
        <f>_xlfn.RANK.EQ(H12:H26,H12:H26,1)</f>
        <v>8</v>
      </c>
      <c r="K13" s="103">
        <f>LARGE(O12:O26,J13)</f>
        <v>15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10</v>
      </c>
      <c r="K14" s="103">
        <f>LARGE(O12:O26,J14)</f>
        <v>0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9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51.44</v>
      </c>
      <c r="E15" s="42">
        <v>55.46</v>
      </c>
      <c r="F15" s="42">
        <v>19.98</v>
      </c>
      <c r="G15" s="43">
        <f t="shared" si="0"/>
        <v>51.44</v>
      </c>
      <c r="H15" s="46">
        <f t="shared" si="2"/>
        <v>71.42</v>
      </c>
      <c r="I15" s="42"/>
      <c r="J15" s="105">
        <f>_xlfn.RANK.EQ(H12:H26,H12:H26,1)</f>
        <v>4</v>
      </c>
      <c r="K15" s="103">
        <f>LARGE(O12:O26,J15)</f>
        <v>23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47.61</v>
      </c>
      <c r="E16" s="42">
        <v>120</v>
      </c>
      <c r="F16" s="42">
        <v>14.88</v>
      </c>
      <c r="G16" s="43">
        <f t="shared" si="0"/>
        <v>47.61</v>
      </c>
      <c r="H16" s="46">
        <f t="shared" si="2"/>
        <v>62.49</v>
      </c>
      <c r="I16" s="42"/>
      <c r="J16" s="105">
        <f>_xlfn.RANK.EQ(H12:H26,H12:H26,1)</f>
        <v>2</v>
      </c>
      <c r="K16" s="103">
        <f>LARGE(O12:O26,J16)</f>
        <v>27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Lelekovice A</v>
      </c>
      <c r="C17" s="8">
        <v>250</v>
      </c>
      <c r="D17" s="42">
        <v>46.55</v>
      </c>
      <c r="E17" s="42">
        <v>50.53</v>
      </c>
      <c r="F17" s="42">
        <v>16.02</v>
      </c>
      <c r="G17" s="43">
        <f t="shared" si="0"/>
        <v>46.55</v>
      </c>
      <c r="H17" s="46">
        <f t="shared" si="2"/>
        <v>62.569999999999993</v>
      </c>
      <c r="I17" s="42"/>
      <c r="J17" s="105">
        <f>_xlfn.RANK.EQ(H12:H26,H12:H26,1)</f>
        <v>3</v>
      </c>
      <c r="K17" s="103">
        <f>LARGE(O12:O26,J17)</f>
        <v>25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 B</v>
      </c>
      <c r="C18" s="8">
        <v>250</v>
      </c>
      <c r="D18" s="42">
        <v>54.54</v>
      </c>
      <c r="E18" s="42">
        <v>53.11</v>
      </c>
      <c r="F18" s="42">
        <v>21.24</v>
      </c>
      <c r="G18" s="43">
        <f t="shared" si="0"/>
        <v>53.11</v>
      </c>
      <c r="H18" s="46">
        <f t="shared" si="2"/>
        <v>74.349999999999994</v>
      </c>
      <c r="I18" s="42"/>
      <c r="J18" s="105">
        <f>_xlfn.RANK.EQ(H12:H26,H12:H26,1)</f>
        <v>5</v>
      </c>
      <c r="K18" s="103">
        <f>LARGE(O12:O26,J18)</f>
        <v>21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53.43</v>
      </c>
      <c r="E19" s="42">
        <v>79.86</v>
      </c>
      <c r="F19" s="42">
        <v>38.39</v>
      </c>
      <c r="G19" s="43">
        <f t="shared" si="0"/>
        <v>53.43</v>
      </c>
      <c r="H19" s="46">
        <f t="shared" si="2"/>
        <v>91.82</v>
      </c>
      <c r="I19" s="42"/>
      <c r="J19" s="105">
        <f>_xlfn.RANK.EQ(H12:H26,H12:H26,1)</f>
        <v>9</v>
      </c>
      <c r="K19" s="103">
        <f>LARGE(O12:O26,J19)</f>
        <v>13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10</v>
      </c>
      <c r="K20" s="103">
        <f>LARGE(O12:O26,J20)</f>
        <v>0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40" t="str">
        <f>'seznam druzstev'!D17</f>
        <v>Sivice</v>
      </c>
      <c r="C21" s="8">
        <v>250</v>
      </c>
      <c r="D21" s="42">
        <v>120</v>
      </c>
      <c r="E21" s="42">
        <v>54.02</v>
      </c>
      <c r="F21" s="42">
        <v>20.78</v>
      </c>
      <c r="G21" s="43">
        <f t="shared" si="0"/>
        <v>54.02</v>
      </c>
      <c r="H21" s="46">
        <f t="shared" si="2"/>
        <v>74.800000000000011</v>
      </c>
      <c r="I21" s="42"/>
      <c r="J21" s="105">
        <f>_xlfn.RANK.EQ(H12:H26,H12:H26,1)</f>
        <v>6</v>
      </c>
      <c r="K21" s="103">
        <f>LARGE(O12:O26,J21)</f>
        <v>19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>
        <v>45.33</v>
      </c>
      <c r="E22" s="42">
        <v>49.78</v>
      </c>
      <c r="F22" s="42">
        <v>14.46</v>
      </c>
      <c r="G22" s="43">
        <f t="shared" si="0"/>
        <v>45.33</v>
      </c>
      <c r="H22" s="46">
        <f t="shared" si="2"/>
        <v>59.79</v>
      </c>
      <c r="I22" s="42"/>
      <c r="J22" s="105">
        <f>_xlfn.RANK.EQ(H12:H26,H12:H26,1)</f>
        <v>1</v>
      </c>
      <c r="K22" s="103">
        <f>LARGE(O12:O26,J22)</f>
        <v>30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10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10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10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10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  <c r="E1" s="159" t="s">
        <v>64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>
        <f>'seznam soutezi'!D10</f>
        <v>46150</v>
      </c>
      <c r="E7" s="158"/>
      <c r="G7" s="3" t="str">
        <f>'seznam soutezi'!E10</f>
        <v>Přísnotice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ht="15" thickBot="1" x14ac:dyDescent="0.4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89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90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89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91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9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89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9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/>
      <c r="E22" s="42"/>
      <c r="F22" s="89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89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  <c r="E1" s="159" t="s">
        <v>64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>
        <f>'seznam soutezi'!D11</f>
        <v>46172</v>
      </c>
      <c r="E7" s="158"/>
      <c r="G7" s="3" t="str">
        <f>'seznam soutezi'!E11</f>
        <v>Kuřim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  <c r="E1" s="159" t="s">
        <v>64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>
        <f>'seznam soutezi'!D12</f>
        <v>46179</v>
      </c>
      <c r="E7" s="158"/>
      <c r="G7" s="3" t="str">
        <f>'seznam soutezi'!E12</f>
        <v>Hlína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  <c r="E1" s="159" t="s">
        <v>64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 t="str">
        <f>'seznam soutezi'!D13</f>
        <v>13(14).06.2026</v>
      </c>
      <c r="E7" s="158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144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  <c r="E1" s="159" t="s">
        <v>64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>
        <f>'seznam soutezi'!D14</f>
        <v>0</v>
      </c>
      <c r="E7" s="158"/>
      <c r="G7" s="3">
        <f>'seznam soutezi'!E14</f>
        <v>0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  <c r="E1" s="159" t="s">
        <v>64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>
        <f>'seznam soutezi'!D15</f>
        <v>0</v>
      </c>
      <c r="E7" s="158"/>
      <c r="G7" s="3">
        <f>'seznam soutezi'!E15</f>
        <v>0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  <c r="E1" s="159" t="s">
        <v>64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>
        <f>'seznam soutezi'!D16</f>
        <v>0</v>
      </c>
      <c r="E7" s="158"/>
      <c r="G7" s="3">
        <f>'seznam soutezi'!E16</f>
        <v>0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85</v>
      </c>
    </row>
    <row r="2" spans="1:19" ht="15" thickBot="1" x14ac:dyDescent="0.4">
      <c r="A2" s="147"/>
      <c r="B2" s="149"/>
      <c r="D2" s="160"/>
    </row>
    <row r="3" spans="1:19" ht="27.5" x14ac:dyDescent="0.55000000000000004">
      <c r="D3" s="3" t="str">
        <f>uvod!D7</f>
        <v>25. ročník</v>
      </c>
      <c r="G3" s="20" t="str">
        <f>uvod!G7</f>
        <v>Starší žáci</v>
      </c>
    </row>
    <row r="5" spans="1:19" ht="27.5" x14ac:dyDescent="0.55000000000000004">
      <c r="D5" s="20" t="s">
        <v>65</v>
      </c>
    </row>
    <row r="7" spans="1:19" ht="22.5" x14ac:dyDescent="0.45">
      <c r="D7" s="158">
        <f>'seznam soutezi'!D17</f>
        <v>0</v>
      </c>
      <c r="E7" s="158"/>
      <c r="G7" s="3">
        <f>'seznam soutezi'!E17</f>
        <v>0</v>
      </c>
    </row>
    <row r="8" spans="1:19" ht="15" thickBot="1" x14ac:dyDescent="0.4"/>
    <row r="9" spans="1:19" ht="18" x14ac:dyDescent="0.4">
      <c r="B9" s="156" t="s">
        <v>45</v>
      </c>
      <c r="C9" s="27" t="s">
        <v>66</v>
      </c>
      <c r="D9" s="28" t="s">
        <v>67</v>
      </c>
      <c r="E9" s="29" t="s">
        <v>67</v>
      </c>
      <c r="F9" s="28" t="s">
        <v>68</v>
      </c>
      <c r="G9" s="30" t="s">
        <v>67</v>
      </c>
      <c r="H9" s="44" t="s">
        <v>69</v>
      </c>
      <c r="I9" s="29" t="s">
        <v>70</v>
      </c>
      <c r="J9" s="31" t="s">
        <v>71</v>
      </c>
      <c r="K9" s="32" t="s">
        <v>72</v>
      </c>
      <c r="L9" s="33" t="s">
        <v>46</v>
      </c>
    </row>
    <row r="10" spans="1:19" ht="18" x14ac:dyDescent="0.4">
      <c r="B10" s="157"/>
      <c r="C10" s="72" t="s">
        <v>73</v>
      </c>
      <c r="D10" s="34" t="s">
        <v>74</v>
      </c>
      <c r="E10" s="73" t="s">
        <v>74</v>
      </c>
      <c r="F10" s="34" t="s">
        <v>75</v>
      </c>
      <c r="G10" s="35" t="s">
        <v>74</v>
      </c>
      <c r="H10" s="45" t="s">
        <v>76</v>
      </c>
      <c r="I10" s="73" t="s">
        <v>77</v>
      </c>
      <c r="J10" s="74"/>
      <c r="K10" s="36" t="s">
        <v>78</v>
      </c>
      <c r="L10" s="37"/>
    </row>
    <row r="11" spans="1:19" x14ac:dyDescent="0.35">
      <c r="B11" s="157"/>
      <c r="C11" s="72" t="s">
        <v>79</v>
      </c>
      <c r="D11" s="34" t="s">
        <v>80</v>
      </c>
      <c r="E11" s="73" t="s">
        <v>81</v>
      </c>
      <c r="F11" s="47"/>
      <c r="G11" s="35" t="s">
        <v>82</v>
      </c>
      <c r="H11" s="45" t="s">
        <v>83</v>
      </c>
      <c r="I11" s="73" t="s">
        <v>84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Syrovice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Veverská Bítýška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2025-06-15T14:48:56Z</cp:lastPrinted>
  <dcterms:created xsi:type="dcterms:W3CDTF">2022-09-18T05:44:52Z</dcterms:created>
  <dcterms:modified xsi:type="dcterms:W3CDTF">2025-09-19T21:49:27Z</dcterms:modified>
  <cp:category/>
  <cp:contentStatus/>
</cp:coreProperties>
</file>