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57" documentId="8_{BBD9048C-B62C-4070-B6CC-CB4F7152E8FF}" xr6:coauthVersionLast="47" xr6:coauthVersionMax="47" xr10:uidLastSave="{47C55FC9-11D5-4505-A3A8-F6F401D98A7D}"/>
  <workbookProtection lockStructure="1"/>
  <bookViews>
    <workbookView showSheetTabs="0" xWindow="-110" yWindow="-110" windowWidth="19420" windowHeight="10420" firstSheet="1" activeTab="12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H25" i="11" s="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0" i="13"/>
  <c r="J15" i="13"/>
  <c r="J23" i="13"/>
  <c r="J18" i="13"/>
  <c r="J26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<sst xmlns="http://schemas.openxmlformats.org/spreadsheetml/2006/main" count="425" uniqueCount="106">
  <si>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</si>
  <si>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</si>
  <si>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</si>
  <si>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</si>
  <si>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</si>
  <si>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</si>
  <si>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</si>
  <si>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</si>
  <si>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</si>
  <si>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</si>
  <si>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</si>
  <si>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</si>
  <si>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</si>
  <si>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</si>
  <si>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</si>
  <si>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</si>
  <si>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</si>
  <si>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</si>
  <si>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</si>
  <si>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</si>
  <si>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</si>
  <si>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</si>
  <si>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</si>
  <si>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</si>
  <si>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</si>
  <si>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</si>
  <si>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</si>
  <si>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</si>
  <si>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</si>
  <si>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</si>
  <si>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</si>
  <si>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</si>
  <si>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</si>
  <si>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</si>
  <si>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</si>
  <si>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</si>
  <si>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</si>
  <si>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</si>
  <si>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</si>
  <si>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</si>
  <si>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</si>
  <si>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</si>
  <si>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</si>
  <si>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</si>
  <si>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</si>
  <si>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</si>
  <si>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</si>
  <si>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</si>
  <si>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</si>
  <si>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</si>
  <si>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</si>
  <si>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</si>
  <si>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</si>
  <si>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</si>
  <si>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</si>
  <si>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</si>
  <si>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</si>
  <si>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</si>
  <si>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</si>
  <si>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</si>
  <si>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</si>
  <si>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</si>
  <si>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</si>
  <si>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</si>
  <si>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</si>
  <si>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</si>
  <si>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</si>
  <si>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</si>
  <si>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</si>
  <si>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</si>
  <si>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</si>
  <si>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</si>
  <si>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</si>
  <si>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</si>
  <si>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</si>
  <si>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</si>
  <si>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</si>
  <si>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</si>
  <si>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</si>
  <si>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</si>
  <si>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</si>
  <si>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</si>
  <si>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</si>
  <si>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</si>
  <si>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</si>
  <si>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</si>
  <si>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</si>
  <si>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</si>
  <si>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</si>
  <si>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</si>
  <si>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</si>
  <si>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</si>
  <si>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</si>
  <si>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</si>
  <si>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Starší  žáci</t>
  </si>
  <si>
    <t>Sivice</t>
  </si>
  <si>
    <t>Syrovice</t>
  </si>
  <si>
    <t>Blučina</t>
  </si>
  <si>
    <t>Veverské Bítýška</t>
  </si>
  <si>
    <t>Rudka</t>
  </si>
  <si>
    <t>Slavkov u Brna A</t>
  </si>
  <si>
    <t>Slavkov u Brna B</t>
  </si>
  <si>
    <t>Ivančice</t>
  </si>
  <si>
    <t>Lelekovice</t>
  </si>
  <si>
    <t>Milan Weis</t>
  </si>
  <si>
    <t>Pavel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</si>
</sst>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5" xfId="0" applyFont="1" applyBorder="1" applyAlignment="1">
      <alignment wrapText="1"/>
    </xf>
    <xf numFmtId="0" fontId="31" fillId="0" borderId="18" xfId="0" applyFont="1" applyBorder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activeCell="B1" sqref="B1:B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4" t="s">
        <v>0</v>
      </c>
      <c r="B1" s="147" t="s">
        <v>1</v>
      </c>
      <c r="C1" s="87"/>
    </row>
    <row r="2" spans="1:81" ht="15" thickBot="1" x14ac:dyDescent="0.4">
      <c r="A2" s="145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3</v>
      </c>
      <c r="C9" s="146" t="str">
        <f>'seznam soutezi'!E8</f>
        <v xml:space="preserve"> Syrovice</v>
      </c>
      <c r="D9" s="146"/>
      <c r="E9" s="146" t="str">
        <f>'seznam soutezi'!E9</f>
        <v>Přísnotice</v>
      </c>
      <c r="F9" s="146"/>
      <c r="G9" s="146" t="str">
        <f>'seznam soutezi'!E10</f>
        <v>Lelekovice</v>
      </c>
      <c r="H9" s="146"/>
      <c r="I9" s="146" t="str">
        <f>'seznam soutezi'!E11</f>
        <v>Kuřim</v>
      </c>
      <c r="J9" s="146"/>
      <c r="K9" s="146" t="str">
        <f>'seznam soutezi'!E12</f>
        <v>Hlína</v>
      </c>
      <c r="L9" s="146"/>
      <c r="M9" s="146" t="str">
        <f>'seznam soutezi'!E13</f>
        <v>Veverská Bítýška</v>
      </c>
      <c r="N9" s="146"/>
      <c r="O9" s="146">
        <f>'seznam soutezi'!E14</f>
        <v>0</v>
      </c>
      <c r="P9" s="146"/>
      <c r="Q9" s="146">
        <f>'seznam soutezi'!E15</f>
        <v>0</v>
      </c>
      <c r="R9" s="146"/>
      <c r="S9" s="146">
        <f>'seznam soutezi'!E16</f>
        <v>0</v>
      </c>
      <c r="T9" s="146"/>
      <c r="U9" s="146">
        <f>'seznam soutezi'!E17</f>
        <v>0</v>
      </c>
      <c r="V9" s="146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0</v>
      </c>
      <c r="D11" s="69">
        <f>'1'!F12</f>
        <v>0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0</v>
      </c>
      <c r="X11" s="70">
        <f>_xlfn.RANK.EQ(W11:W25,W11:W25,)</f>
        <v>13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0</v>
      </c>
      <c r="AF11" s="71">
        <f>prubezne!S9</f>
        <v>13</v>
      </c>
      <c r="AG11" s="71">
        <f t="shared" ref="AG11:AG25" si="0">SUM(E44,G44,I44,K44,M44,O44,Q44,S44,U44,W44)</f>
        <v>720</v>
      </c>
      <c r="AH11" s="71">
        <f>SUM(AA11,AD11)</f>
        <v>120</v>
      </c>
      <c r="AI11" s="71">
        <f>AG11-AH11</f>
        <v>600</v>
      </c>
      <c r="AL11">
        <f t="shared" ref="AL11:AL25" si="1">DELTA(Y11,C11)</f>
        <v>1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1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Hlína</v>
      </c>
      <c r="C12" s="80">
        <f>'1'!K13</f>
        <v>19</v>
      </c>
      <c r="D12" s="66">
        <f>'1'!F13</f>
        <v>120</v>
      </c>
      <c r="E12" s="43">
        <f>'2'!K13</f>
        <v>19</v>
      </c>
      <c r="F12" s="66">
        <f>'2'!F13</f>
        <v>20.85</v>
      </c>
      <c r="G12" s="43">
        <f>'3'!K13</f>
        <v>11</v>
      </c>
      <c r="H12" s="66">
        <f>'3'!F13</f>
        <v>120</v>
      </c>
      <c r="I12" s="43">
        <f>'4'!K13</f>
        <v>27</v>
      </c>
      <c r="J12" s="66">
        <f>'4'!F13</f>
        <v>19.34</v>
      </c>
      <c r="K12" s="43">
        <f>'5'!K13</f>
        <v>23</v>
      </c>
      <c r="L12" s="66">
        <f>'5'!F13</f>
        <v>19.899999999999999</v>
      </c>
      <c r="M12" s="43">
        <f>'6'!K13</f>
        <v>25</v>
      </c>
      <c r="N12" s="66">
        <f>'6'!F13</f>
        <v>20.25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124</v>
      </c>
      <c r="X12" s="42">
        <f>_xlfn.RANK.EQ(W11:W25,W11:W25,)</f>
        <v>5</v>
      </c>
      <c r="Y12" s="55">
        <f>prubezne!O10</f>
        <v>11</v>
      </c>
      <c r="Z12" s="55">
        <f t="shared" ref="Z12:Z25" si="40">MAX(AW12:BF12)</f>
        <v>120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113</v>
      </c>
      <c r="AF12" s="55">
        <f>prubezne!S10</f>
        <v>4</v>
      </c>
      <c r="AG12" s="55">
        <f t="shared" si="0"/>
        <v>320.33999999999997</v>
      </c>
      <c r="AH12" s="55">
        <f t="shared" ref="AH12:AH25" si="44">SUM(AA12,AD12)</f>
        <v>120</v>
      </c>
      <c r="AI12" s="55">
        <f t="shared" ref="AI12:AI25" si="45">AG12-AH12</f>
        <v>200.33999999999997</v>
      </c>
      <c r="AL12">
        <f t="shared" si="1"/>
        <v>0</v>
      </c>
      <c r="AM12">
        <f t="shared" si="2"/>
        <v>0</v>
      </c>
      <c r="AN12">
        <f t="shared" si="3"/>
        <v>1</v>
      </c>
      <c r="AO1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0</v>
      </c>
      <c r="AW12">
        <f t="shared" ref="AW12:AW25" si="46">PRODUCT(AL12,D12)</f>
        <v>0</v>
      </c>
      <c r="AX12">
        <f t="shared" si="11"/>
        <v>0</v>
      </c>
      <c r="AY12">
        <f t="shared" si="12"/>
        <v>120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0</v>
      </c>
      <c r="BL12">
        <f t="shared" si="23"/>
        <v>0</v>
      </c>
      <c r="BM12">
        <f t="shared" si="24"/>
        <v>0</v>
      </c>
      <c r="BN12">
        <f t="shared" si="25"/>
        <v>0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Hrušovany u Brna</v>
      </c>
      <c r="C13" s="81">
        <f>'1'!K14</f>
        <v>0</v>
      </c>
      <c r="D13" s="69">
        <f>'1'!F14</f>
        <v>0</v>
      </c>
      <c r="E13" s="82">
        <f>'2'!K14</f>
        <v>9</v>
      </c>
      <c r="F13" s="69">
        <f>'2'!F14</f>
        <v>78.28</v>
      </c>
      <c r="G13" s="82">
        <f>'3'!K14</f>
        <v>9</v>
      </c>
      <c r="H13" s="69">
        <f>'3'!F14</f>
        <v>120</v>
      </c>
      <c r="I13" s="82">
        <f>'4'!K14</f>
        <v>11</v>
      </c>
      <c r="J13" s="69">
        <f>'4'!F14</f>
        <v>52.82</v>
      </c>
      <c r="K13" s="82">
        <f>'5'!K14</f>
        <v>19</v>
      </c>
      <c r="L13" s="69">
        <f>'5'!F14</f>
        <v>26.85</v>
      </c>
      <c r="M13" s="82">
        <f>'6'!K14</f>
        <v>15</v>
      </c>
      <c r="N13" s="69">
        <f>'6'!F14</f>
        <v>37.049999999999997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63</v>
      </c>
      <c r="X13" s="70">
        <f>_xlfn.RANK.EQ(W11:W25,W11:W25,)</f>
        <v>10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63</v>
      </c>
      <c r="AF13" s="71">
        <f>prubezne!S11</f>
        <v>10</v>
      </c>
      <c r="AG13" s="71">
        <f t="shared" si="0"/>
        <v>435</v>
      </c>
      <c r="AH13" s="71">
        <f t="shared" si="44"/>
        <v>120</v>
      </c>
      <c r="AI13" s="71">
        <f t="shared" si="45"/>
        <v>315</v>
      </c>
      <c r="AL13">
        <f t="shared" si="1"/>
        <v>1</v>
      </c>
      <c r="AM13">
        <f t="shared" si="2"/>
        <v>0</v>
      </c>
      <c r="AN13">
        <f t="shared" si="3"/>
        <v>0</v>
      </c>
      <c r="AO13">
        <f t="shared" si="4"/>
        <v>0</v>
      </c>
      <c r="AP13">
        <f t="shared" si="5"/>
        <v>0</v>
      </c>
      <c r="AQ13">
        <f t="shared" si="6"/>
        <v>0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0</v>
      </c>
      <c r="BN13">
        <f t="shared" si="25"/>
        <v>0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Ivančice</v>
      </c>
      <c r="C14" s="80">
        <f>'1'!K15</f>
        <v>0</v>
      </c>
      <c r="D14" s="66">
        <f>'1'!F15</f>
        <v>0</v>
      </c>
      <c r="E14" s="43">
        <f>'2'!K15</f>
        <v>11</v>
      </c>
      <c r="F14" s="66">
        <f>'2'!F15</f>
        <v>31.65</v>
      </c>
      <c r="G14" s="43">
        <f>'3'!K15</f>
        <v>15</v>
      </c>
      <c r="H14" s="66">
        <f>'3'!F15</f>
        <v>37.07</v>
      </c>
      <c r="I14" s="43">
        <f>'4'!K15</f>
        <v>13</v>
      </c>
      <c r="J14" s="66">
        <f>'4'!F15</f>
        <v>34.5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39</v>
      </c>
      <c r="X14" s="42">
        <f>_xlfn.RANK.EQ(W11:W25,W11:W25,)</f>
        <v>12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39</v>
      </c>
      <c r="AF14" s="55">
        <f>prubezne!S12</f>
        <v>12</v>
      </c>
      <c r="AG14" s="55">
        <f t="shared" si="0"/>
        <v>463.22</v>
      </c>
      <c r="AH14" s="55">
        <f t="shared" si="44"/>
        <v>120</v>
      </c>
      <c r="AI14" s="55">
        <f t="shared" si="45"/>
        <v>343.22</v>
      </c>
      <c r="AL14">
        <f t="shared" si="1"/>
        <v>1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1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A</v>
      </c>
      <c r="C15" s="81">
        <f>'1'!K16</f>
        <v>25</v>
      </c>
      <c r="D15" s="69">
        <f>'1'!F16</f>
        <v>19.46</v>
      </c>
      <c r="E15" s="82">
        <f>'2'!K16</f>
        <v>17</v>
      </c>
      <c r="F15" s="69">
        <f>'2'!F16</f>
        <v>24.97</v>
      </c>
      <c r="G15" s="82">
        <f>'3'!K16</f>
        <v>25</v>
      </c>
      <c r="H15" s="69">
        <f>'3'!F16</f>
        <v>17.010000000000002</v>
      </c>
      <c r="I15" s="82">
        <f>'4'!K16</f>
        <v>17</v>
      </c>
      <c r="J15" s="69">
        <f>'4'!F16</f>
        <v>33.94</v>
      </c>
      <c r="K15" s="82">
        <f>'5'!K16</f>
        <v>25</v>
      </c>
      <c r="L15" s="69">
        <f>'5'!F16</f>
        <v>15.9</v>
      </c>
      <c r="M15" s="82">
        <f>'6'!K16</f>
        <v>19</v>
      </c>
      <c r="N15" s="69">
        <f>'6'!F16</f>
        <v>24.07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128</v>
      </c>
      <c r="X15" s="70">
        <f>_xlfn.RANK.EQ(W11:W25,W11:W25,)</f>
        <v>4</v>
      </c>
      <c r="Y15" s="71">
        <f>prubezne!O13</f>
        <v>17</v>
      </c>
      <c r="Z15" s="71">
        <f t="shared" si="40"/>
        <v>33.94</v>
      </c>
      <c r="AA15" s="71">
        <f t="shared" si="41"/>
        <v>33.94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111</v>
      </c>
      <c r="AF15" s="71">
        <f>prubezne!S13</f>
        <v>5</v>
      </c>
      <c r="AG15" s="71">
        <f t="shared" si="0"/>
        <v>135.35</v>
      </c>
      <c r="AH15" s="71">
        <f t="shared" si="44"/>
        <v>33.94</v>
      </c>
      <c r="AI15" s="71">
        <f t="shared" si="45"/>
        <v>101.41</v>
      </c>
      <c r="AL15">
        <f t="shared" si="1"/>
        <v>0</v>
      </c>
      <c r="AM15">
        <f t="shared" si="2"/>
        <v>1</v>
      </c>
      <c r="AN15">
        <f t="shared" si="3"/>
        <v>0</v>
      </c>
      <c r="AO15">
        <f t="shared" si="4"/>
        <v>1</v>
      </c>
      <c r="AP15">
        <f t="shared" si="5"/>
        <v>0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0</v>
      </c>
      <c r="AW15">
        <f t="shared" si="46"/>
        <v>0</v>
      </c>
      <c r="AX15">
        <f t="shared" si="11"/>
        <v>24.97</v>
      </c>
      <c r="AY15">
        <f t="shared" si="12"/>
        <v>0</v>
      </c>
      <c r="AZ15">
        <f t="shared" si="13"/>
        <v>33.94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0</v>
      </c>
      <c r="BN15">
        <f t="shared" si="25"/>
        <v>0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B</v>
      </c>
      <c r="C16" s="80">
        <f>'1'!K17</f>
        <v>27</v>
      </c>
      <c r="D16" s="66">
        <f>'1'!F17</f>
        <v>18.7</v>
      </c>
      <c r="E16" s="43">
        <f>'2'!K17</f>
        <v>30</v>
      </c>
      <c r="F16" s="66">
        <f>'2'!F17</f>
        <v>16.600000000000001</v>
      </c>
      <c r="G16" s="43">
        <f>'3'!K17</f>
        <v>27</v>
      </c>
      <c r="H16" s="66">
        <f>'3'!F17</f>
        <v>15.49</v>
      </c>
      <c r="I16" s="43">
        <f>'4'!K17</f>
        <v>23</v>
      </c>
      <c r="J16" s="66">
        <f>'4'!F17</f>
        <v>21.23</v>
      </c>
      <c r="K16" s="43">
        <f>'5'!K17</f>
        <v>30</v>
      </c>
      <c r="L16" s="66">
        <f>'5'!F17</f>
        <v>14.27</v>
      </c>
      <c r="M16" s="43">
        <f>'6'!K17</f>
        <v>27</v>
      </c>
      <c r="N16" s="66">
        <f>'6'!F17</f>
        <v>15.79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164</v>
      </c>
      <c r="X16" s="42">
        <f>_xlfn.RANK.EQ(W11:W25,W11:W25,)</f>
        <v>1</v>
      </c>
      <c r="Y16" s="55">
        <f>prubezne!O14</f>
        <v>23</v>
      </c>
      <c r="Z16" s="55">
        <f t="shared" si="40"/>
        <v>21.23</v>
      </c>
      <c r="AA16" s="55">
        <f t="shared" si="41"/>
        <v>21.23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141</v>
      </c>
      <c r="AF16" s="55">
        <f>prubezne!S14</f>
        <v>1</v>
      </c>
      <c r="AG16" s="55">
        <f t="shared" si="0"/>
        <v>102.07999999999998</v>
      </c>
      <c r="AH16" s="55">
        <f t="shared" si="44"/>
        <v>21.23</v>
      </c>
      <c r="AI16" s="55">
        <f t="shared" si="45"/>
        <v>80.84999999999998</v>
      </c>
      <c r="AL16">
        <f t="shared" si="1"/>
        <v>0</v>
      </c>
      <c r="AM16">
        <f t="shared" si="2"/>
        <v>0</v>
      </c>
      <c r="AN16">
        <f t="shared" si="3"/>
        <v>0</v>
      </c>
      <c r="AO16">
        <f t="shared" si="4"/>
        <v>1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0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21.23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0</v>
      </c>
      <c r="BL16">
        <f t="shared" si="23"/>
        <v>0</v>
      </c>
      <c r="BM16">
        <f t="shared" si="24"/>
        <v>0</v>
      </c>
      <c r="BN16">
        <f t="shared" si="25"/>
        <v>0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A</v>
      </c>
      <c r="C17" s="81">
        <f>'1'!K18</f>
        <v>30</v>
      </c>
      <c r="D17" s="69">
        <f>'1'!F18</f>
        <v>18.440000000000001</v>
      </c>
      <c r="E17" s="82">
        <f>'2'!K18</f>
        <v>27</v>
      </c>
      <c r="F17" s="69">
        <f>'2'!F18</f>
        <v>19.690000000000001</v>
      </c>
      <c r="G17" s="82">
        <f>'3'!K18</f>
        <v>23</v>
      </c>
      <c r="H17" s="69">
        <f>'3'!F18</f>
        <v>23.23</v>
      </c>
      <c r="I17" s="82">
        <f>'4'!K18</f>
        <v>30</v>
      </c>
      <c r="J17" s="69">
        <f>'4'!F18</f>
        <v>17.59</v>
      </c>
      <c r="K17" s="82">
        <f>'5'!K18</f>
        <v>15</v>
      </c>
      <c r="L17" s="69">
        <f>'5'!F18</f>
        <v>56.14</v>
      </c>
      <c r="M17" s="82">
        <f>'6'!K18</f>
        <v>23</v>
      </c>
      <c r="N17" s="69">
        <f>'6'!F18</f>
        <v>25.62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148</v>
      </c>
      <c r="X17" s="70">
        <f>_xlfn.RANK.EQ(W11:W25,W11:W25,)</f>
        <v>2</v>
      </c>
      <c r="Y17" s="71">
        <f>prubezne!O15</f>
        <v>15</v>
      </c>
      <c r="Z17" s="71">
        <f t="shared" si="40"/>
        <v>56.14</v>
      </c>
      <c r="AA17" s="71">
        <f t="shared" si="41"/>
        <v>56.14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133</v>
      </c>
      <c r="AF17" s="71">
        <f>prubezne!S15</f>
        <v>2</v>
      </c>
      <c r="AG17" s="71">
        <f t="shared" si="0"/>
        <v>160.71</v>
      </c>
      <c r="AH17" s="71">
        <f t="shared" si="44"/>
        <v>56.14</v>
      </c>
      <c r="AI17" s="71">
        <f t="shared" si="45"/>
        <v>104.57000000000001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1</v>
      </c>
      <c r="AQ17">
        <f t="shared" si="6"/>
        <v>0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56.14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0</v>
      </c>
      <c r="BN17">
        <f t="shared" si="25"/>
        <v>0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Lelekovice B</v>
      </c>
      <c r="C18" s="80">
        <f>'1'!K19</f>
        <v>0</v>
      </c>
      <c r="D18" s="66">
        <f>'1'!F19</f>
        <v>0</v>
      </c>
      <c r="E18" s="43">
        <f>'2'!K19</f>
        <v>25</v>
      </c>
      <c r="F18" s="66">
        <f>'2'!F19</f>
        <v>18.77</v>
      </c>
      <c r="G18" s="43">
        <f>'3'!K19</f>
        <v>21</v>
      </c>
      <c r="H18" s="66">
        <f>'3'!F19</f>
        <v>19.55</v>
      </c>
      <c r="I18" s="43">
        <f>'4'!K19</f>
        <v>21</v>
      </c>
      <c r="J18" s="66">
        <f>'4'!F19</f>
        <v>27.84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67</v>
      </c>
      <c r="X18" s="42">
        <f>_xlfn.RANK.EQ(W11:W25,W11:W25,)</f>
        <v>8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67</v>
      </c>
      <c r="AF18" s="55">
        <f>prubezne!S16</f>
        <v>8</v>
      </c>
      <c r="AG18" s="55">
        <f t="shared" si="0"/>
        <v>426.16</v>
      </c>
      <c r="AH18" s="55">
        <f t="shared" si="44"/>
        <v>120</v>
      </c>
      <c r="AI18" s="55">
        <f t="shared" si="45"/>
        <v>306.16000000000003</v>
      </c>
      <c r="AL18">
        <f t="shared" si="1"/>
        <v>1</v>
      </c>
      <c r="AM18">
        <f t="shared" si="2"/>
        <v>0</v>
      </c>
      <c r="AN18">
        <f t="shared" si="3"/>
        <v>0</v>
      </c>
      <c r="AO18">
        <f t="shared" si="4"/>
        <v>0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0</v>
      </c>
      <c r="BK18">
        <f t="shared" si="22"/>
        <v>0</v>
      </c>
      <c r="BL18">
        <f t="shared" si="23"/>
        <v>0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Přísnotice</v>
      </c>
      <c r="C19" s="81">
        <f>'1'!K20</f>
        <v>0</v>
      </c>
      <c r="D19" s="69">
        <f>'1'!F20</f>
        <v>0</v>
      </c>
      <c r="E19" s="82">
        <f>'2'!K20</f>
        <v>15</v>
      </c>
      <c r="F19" s="69">
        <f>'2'!F20</f>
        <v>31.43</v>
      </c>
      <c r="G19" s="82">
        <f>'3'!K20</f>
        <v>13</v>
      </c>
      <c r="H19" s="69">
        <f>'3'!F20</f>
        <v>120</v>
      </c>
      <c r="I19" s="82">
        <f>'4'!K20</f>
        <v>19</v>
      </c>
      <c r="J19" s="69">
        <f>'4'!F20</f>
        <v>27.11</v>
      </c>
      <c r="K19" s="82">
        <f>'5'!K20</f>
        <v>21</v>
      </c>
      <c r="L19" s="69">
        <f>'5'!F20</f>
        <v>20.66</v>
      </c>
      <c r="M19" s="82">
        <f>'6'!K20</f>
        <v>17</v>
      </c>
      <c r="N19" s="69">
        <f>'6'!F20</f>
        <v>25.86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85</v>
      </c>
      <c r="X19" s="70">
        <f>_xlfn.RANK.EQ(W11:W25,W11:W25,)</f>
        <v>6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85</v>
      </c>
      <c r="AF19" s="71">
        <f>prubezne!S17</f>
        <v>6</v>
      </c>
      <c r="AG19" s="71">
        <f t="shared" si="0"/>
        <v>345.06000000000006</v>
      </c>
      <c r="AH19" s="71">
        <f t="shared" si="44"/>
        <v>120</v>
      </c>
      <c r="AI19" s="71">
        <f t="shared" si="45"/>
        <v>225.06000000000006</v>
      </c>
      <c r="AL19">
        <f t="shared" si="1"/>
        <v>1</v>
      </c>
      <c r="AM19">
        <f t="shared" si="2"/>
        <v>0</v>
      </c>
      <c r="AN19">
        <f t="shared" si="3"/>
        <v>0</v>
      </c>
      <c r="AO19">
        <f t="shared" si="4"/>
        <v>0</v>
      </c>
      <c r="AP19">
        <f t="shared" si="5"/>
        <v>0</v>
      </c>
      <c r="AQ19">
        <f t="shared" si="6"/>
        <v>0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0</v>
      </c>
      <c r="BN19">
        <f t="shared" si="25"/>
        <v>0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13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13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23</v>
      </c>
      <c r="F21" s="69">
        <f>'2'!F22</f>
        <v>18.649999999999999</v>
      </c>
      <c r="G21" s="82">
        <f>'3'!K22</f>
        <v>19</v>
      </c>
      <c r="H21" s="69">
        <f>'3'!F22</f>
        <v>20.98</v>
      </c>
      <c r="I21" s="82">
        <f>'4'!K22</f>
        <v>25</v>
      </c>
      <c r="J21" s="69">
        <f>'4'!F22</f>
        <v>20.38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67</v>
      </c>
      <c r="X21" s="70">
        <f>_xlfn.RANK.EQ(W11:W25,W11:W25,)</f>
        <v>8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67</v>
      </c>
      <c r="AF21" s="71">
        <f>prubezne!S19</f>
        <v>8</v>
      </c>
      <c r="AG21" s="71">
        <f t="shared" si="0"/>
        <v>420.01</v>
      </c>
      <c r="AH21" s="71">
        <f t="shared" si="44"/>
        <v>120</v>
      </c>
      <c r="AI21" s="71">
        <f t="shared" si="45"/>
        <v>300.01</v>
      </c>
      <c r="AL21">
        <f t="shared" si="1"/>
        <v>1</v>
      </c>
      <c r="AM21">
        <f t="shared" si="2"/>
        <v>0</v>
      </c>
      <c r="AN21">
        <f t="shared" si="3"/>
        <v>0</v>
      </c>
      <c r="AO21">
        <f t="shared" si="4"/>
        <v>0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0</v>
      </c>
      <c r="BK21">
        <f t="shared" si="22"/>
        <v>0</v>
      </c>
      <c r="BL21">
        <f t="shared" si="23"/>
        <v>0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21</v>
      </c>
      <c r="D22" s="66">
        <f>'1'!F23</f>
        <v>48.16</v>
      </c>
      <c r="E22" s="43">
        <f>'2'!K23</f>
        <v>13</v>
      </c>
      <c r="F22" s="66">
        <f>'2'!F23</f>
        <v>30.46</v>
      </c>
      <c r="G22" s="43">
        <f>'3'!K23</f>
        <v>17</v>
      </c>
      <c r="H22" s="66">
        <f>'3'!F23</f>
        <v>23.01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51</v>
      </c>
      <c r="X22" s="42">
        <f>_xlfn.RANK.EQ(W11:W25,W11:W25,)</f>
        <v>11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51</v>
      </c>
      <c r="AF22" s="55">
        <f>prubezne!S20</f>
        <v>11</v>
      </c>
      <c r="AG22" s="55">
        <f t="shared" si="0"/>
        <v>461.63</v>
      </c>
      <c r="AH22" s="55">
        <f t="shared" si="44"/>
        <v>120</v>
      </c>
      <c r="AI22" s="55">
        <f t="shared" si="45"/>
        <v>341.63</v>
      </c>
      <c r="AL22">
        <f t="shared" si="1"/>
        <v>0</v>
      </c>
      <c r="AM22">
        <f t="shared" si="2"/>
        <v>0</v>
      </c>
      <c r="AN22">
        <f t="shared" si="3"/>
        <v>0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0</v>
      </c>
      <c r="BK22">
        <f t="shared" si="22"/>
        <v>0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13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13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Syrovice</v>
      </c>
      <c r="C24" s="80">
        <f>'1'!K25</f>
        <v>23</v>
      </c>
      <c r="D24" s="66">
        <f>'1'!F25</f>
        <v>34.08</v>
      </c>
      <c r="E24" s="43">
        <f>'2'!K25</f>
        <v>21</v>
      </c>
      <c r="F24" s="66">
        <f>'2'!F25</f>
        <v>16.77</v>
      </c>
      <c r="G24" s="43">
        <f>'3'!K25</f>
        <v>30</v>
      </c>
      <c r="H24" s="66">
        <f>'3'!F25</f>
        <v>15.04</v>
      </c>
      <c r="I24" s="43">
        <f>'4'!K25</f>
        <v>0</v>
      </c>
      <c r="J24" s="66">
        <f>'4'!F25</f>
        <v>0</v>
      </c>
      <c r="K24" s="43">
        <f>'5'!K25</f>
        <v>27</v>
      </c>
      <c r="L24" s="66">
        <f>'5'!F25</f>
        <v>20.04</v>
      </c>
      <c r="M24" s="43">
        <f>'6'!K25</f>
        <v>30</v>
      </c>
      <c r="N24" s="66">
        <f>'6'!F25</f>
        <v>15.52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131</v>
      </c>
      <c r="X24" s="42">
        <f>_xlfn.RANK.EQ(W11:W25,W11:W25,)</f>
        <v>3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131</v>
      </c>
      <c r="AF24" s="55">
        <f>prubezne!S22</f>
        <v>3</v>
      </c>
      <c r="AG24" s="55">
        <f t="shared" si="0"/>
        <v>221.45</v>
      </c>
      <c r="AH24" s="55">
        <f t="shared" si="44"/>
        <v>120</v>
      </c>
      <c r="AI24" s="55">
        <f t="shared" si="45"/>
        <v>101.44999999999999</v>
      </c>
      <c r="AL24">
        <f t="shared" si="1"/>
        <v>0</v>
      </c>
      <c r="AM24">
        <f t="shared" si="2"/>
        <v>0</v>
      </c>
      <c r="AN24">
        <f t="shared" si="3"/>
        <v>0</v>
      </c>
      <c r="AO24">
        <f t="shared" si="4"/>
        <v>1</v>
      </c>
      <c r="AP24">
        <f t="shared" si="5"/>
        <v>0</v>
      </c>
      <c r="AQ24">
        <f t="shared" si="6"/>
        <v>0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0</v>
      </c>
      <c r="BJ24">
        <f t="shared" si="21"/>
        <v>0</v>
      </c>
      <c r="BK24">
        <f t="shared" si="22"/>
        <v>0</v>
      </c>
      <c r="BL24">
        <f t="shared" si="23"/>
        <v>1</v>
      </c>
      <c r="BM24">
        <f t="shared" si="24"/>
        <v>0</v>
      </c>
      <c r="BN24">
        <f t="shared" si="25"/>
        <v>0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 t="str">
        <f>'seznam druzstev'!D22</f>
        <v>Veverské Bítýška</v>
      </c>
      <c r="C25" s="81">
        <f>'1'!K26</f>
        <v>17</v>
      </c>
      <c r="D25" s="69">
        <f>'1'!F26</f>
        <v>120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15</v>
      </c>
      <c r="J25" s="69">
        <f>'4'!F26</f>
        <v>32.380000000000003</v>
      </c>
      <c r="K25" s="82">
        <f>'5'!K26</f>
        <v>17</v>
      </c>
      <c r="L25" s="69">
        <f>'5'!F26</f>
        <v>28.85</v>
      </c>
      <c r="M25" s="82">
        <f>'6'!K26</f>
        <v>21</v>
      </c>
      <c r="N25" s="69">
        <f>'6'!F26</f>
        <v>21.91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70</v>
      </c>
      <c r="X25" s="70">
        <f>_xlfn.RANK.EQ(W11:W25,W11:W25,)</f>
        <v>7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70</v>
      </c>
      <c r="AF25" s="71">
        <f>prubezne!S23</f>
        <v>7</v>
      </c>
      <c r="AG25" s="71">
        <f t="shared" si="0"/>
        <v>443.14000000000004</v>
      </c>
      <c r="AH25" s="71">
        <f t="shared" si="44"/>
        <v>120</v>
      </c>
      <c r="AI25" s="71">
        <f t="shared" si="45"/>
        <v>323.14000000000004</v>
      </c>
      <c r="AL25">
        <f t="shared" si="1"/>
        <v>0</v>
      </c>
      <c r="AM25">
        <f t="shared" si="2"/>
        <v>1</v>
      </c>
      <c r="AN25">
        <f t="shared" si="3"/>
        <v>1</v>
      </c>
      <c r="AO25">
        <f t="shared" si="4"/>
        <v>0</v>
      </c>
      <c r="AP25">
        <f t="shared" si="5"/>
        <v>0</v>
      </c>
      <c r="AQ25">
        <f t="shared" si="6"/>
        <v>0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0</v>
      </c>
      <c r="BJ25">
        <f t="shared" si="21"/>
        <v>1</v>
      </c>
      <c r="BK25">
        <f t="shared" si="22"/>
        <v>1</v>
      </c>
      <c r="BL25">
        <f t="shared" si="23"/>
        <v>0</v>
      </c>
      <c r="BM25">
        <f t="shared" si="24"/>
        <v>0</v>
      </c>
      <c r="BN25">
        <f t="shared" si="25"/>
        <v>0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0</v>
      </c>
      <c r="E28">
        <f>IF(D28&gt;1,D28,120)</f>
        <v>120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120</v>
      </c>
      <c r="E29">
        <f t="shared" ref="E29:E42" si="50">IF(D29&gt;1,D29,120)</f>
        <v>120</v>
      </c>
      <c r="F29">
        <f t="shared" ref="F29:F42" si="51">F12</f>
        <v>20.85</v>
      </c>
      <c r="G29">
        <f t="shared" ref="G29:G42" si="52">IF(F29&gt;1,F29,120)</f>
        <v>20.85</v>
      </c>
      <c r="H29">
        <f t="shared" ref="H29:H42" si="53">H12</f>
        <v>120</v>
      </c>
      <c r="I29">
        <f t="shared" ref="I29:I42" si="54">IF(H29&gt;1,H29,120)</f>
        <v>120</v>
      </c>
      <c r="J29">
        <f t="shared" ref="J29:J42" si="55">J12</f>
        <v>19.34</v>
      </c>
      <c r="K29">
        <f t="shared" ref="K29:K42" si="56">IF(J29&gt;1,J29,120)</f>
        <v>19.34</v>
      </c>
      <c r="L29">
        <f t="shared" ref="L29:L42" si="57">L12</f>
        <v>19.899999999999999</v>
      </c>
      <c r="M29">
        <f t="shared" ref="M29:M42" si="58">IF(L29&gt;1,L29,120)</f>
        <v>19.899999999999999</v>
      </c>
      <c r="N29">
        <f t="shared" ref="N29:N42" si="59">N12</f>
        <v>20.25</v>
      </c>
      <c r="O29">
        <f t="shared" ref="O29:O42" si="60">IF(N29&gt;1,N29,120)</f>
        <v>20.25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78.28</v>
      </c>
      <c r="G30">
        <f t="shared" si="52"/>
        <v>78.28</v>
      </c>
      <c r="H30">
        <f t="shared" si="53"/>
        <v>120</v>
      </c>
      <c r="I30">
        <f t="shared" si="54"/>
        <v>120</v>
      </c>
      <c r="J30">
        <f t="shared" si="55"/>
        <v>52.82</v>
      </c>
      <c r="K30">
        <f t="shared" si="56"/>
        <v>52.82</v>
      </c>
      <c r="L30">
        <f t="shared" si="57"/>
        <v>26.85</v>
      </c>
      <c r="M30">
        <f t="shared" si="58"/>
        <v>26.85</v>
      </c>
      <c r="N30">
        <f t="shared" si="59"/>
        <v>37.049999999999997</v>
      </c>
      <c r="O30">
        <f t="shared" si="60"/>
        <v>37.049999999999997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0</v>
      </c>
      <c r="E31">
        <f t="shared" si="50"/>
        <v>120</v>
      </c>
      <c r="F31">
        <f t="shared" si="51"/>
        <v>31.65</v>
      </c>
      <c r="G31">
        <f t="shared" si="52"/>
        <v>31.65</v>
      </c>
      <c r="H31">
        <f t="shared" si="53"/>
        <v>37.07</v>
      </c>
      <c r="I31">
        <f t="shared" si="54"/>
        <v>37.07</v>
      </c>
      <c r="J31">
        <f t="shared" si="55"/>
        <v>34.5</v>
      </c>
      <c r="K31">
        <f t="shared" si="56"/>
        <v>34.5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19.46</v>
      </c>
      <c r="E32">
        <f t="shared" si="50"/>
        <v>19.46</v>
      </c>
      <c r="F32">
        <f t="shared" si="51"/>
        <v>24.97</v>
      </c>
      <c r="G32">
        <f t="shared" si="52"/>
        <v>24.97</v>
      </c>
      <c r="H32">
        <f t="shared" si="53"/>
        <v>17.010000000000002</v>
      </c>
      <c r="I32">
        <f t="shared" si="54"/>
        <v>17.010000000000002</v>
      </c>
      <c r="J32">
        <f t="shared" si="55"/>
        <v>33.94</v>
      </c>
      <c r="K32">
        <f t="shared" si="56"/>
        <v>33.94</v>
      </c>
      <c r="L32">
        <f t="shared" si="57"/>
        <v>15.9</v>
      </c>
      <c r="M32">
        <f t="shared" si="58"/>
        <v>15.9</v>
      </c>
      <c r="N32">
        <f t="shared" si="59"/>
        <v>24.07</v>
      </c>
      <c r="O32">
        <f t="shared" si="60"/>
        <v>24.07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33.94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18.7</v>
      </c>
      <c r="E33">
        <f t="shared" si="50"/>
        <v>18.7</v>
      </c>
      <c r="F33">
        <f t="shared" si="51"/>
        <v>16.600000000000001</v>
      </c>
      <c r="G33">
        <f t="shared" si="52"/>
        <v>16.600000000000001</v>
      </c>
      <c r="H33">
        <f t="shared" si="53"/>
        <v>15.49</v>
      </c>
      <c r="I33">
        <f t="shared" si="54"/>
        <v>15.49</v>
      </c>
      <c r="J33">
        <f t="shared" si="55"/>
        <v>21.23</v>
      </c>
      <c r="K33">
        <f t="shared" si="56"/>
        <v>21.23</v>
      </c>
      <c r="L33">
        <f t="shared" si="57"/>
        <v>14.27</v>
      </c>
      <c r="M33">
        <f t="shared" si="58"/>
        <v>14.27</v>
      </c>
      <c r="N33">
        <f t="shared" si="59"/>
        <v>15.79</v>
      </c>
      <c r="O33">
        <f t="shared" si="60"/>
        <v>15.79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21.23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18.440000000000001</v>
      </c>
      <c r="E34">
        <f t="shared" si="50"/>
        <v>18.440000000000001</v>
      </c>
      <c r="F34">
        <f t="shared" si="51"/>
        <v>19.690000000000001</v>
      </c>
      <c r="G34">
        <f t="shared" si="52"/>
        <v>19.690000000000001</v>
      </c>
      <c r="H34">
        <f t="shared" si="53"/>
        <v>23.23</v>
      </c>
      <c r="I34">
        <f t="shared" si="54"/>
        <v>23.23</v>
      </c>
      <c r="J34">
        <f t="shared" si="55"/>
        <v>17.59</v>
      </c>
      <c r="K34">
        <f t="shared" si="56"/>
        <v>17.59</v>
      </c>
      <c r="L34">
        <f t="shared" si="57"/>
        <v>56.14</v>
      </c>
      <c r="M34">
        <f t="shared" si="58"/>
        <v>56.14</v>
      </c>
      <c r="N34">
        <f t="shared" si="59"/>
        <v>25.62</v>
      </c>
      <c r="O34">
        <f t="shared" si="60"/>
        <v>25.62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56.14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18.77</v>
      </c>
      <c r="G35">
        <f t="shared" si="52"/>
        <v>18.77</v>
      </c>
      <c r="H35">
        <f t="shared" si="53"/>
        <v>19.55</v>
      </c>
      <c r="I35">
        <f t="shared" si="54"/>
        <v>19.55</v>
      </c>
      <c r="J35">
        <f t="shared" si="55"/>
        <v>27.84</v>
      </c>
      <c r="K35">
        <f t="shared" si="56"/>
        <v>27.84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31.43</v>
      </c>
      <c r="G36">
        <f t="shared" si="52"/>
        <v>31.43</v>
      </c>
      <c r="H36">
        <f t="shared" si="53"/>
        <v>120</v>
      </c>
      <c r="I36">
        <f t="shared" si="54"/>
        <v>120</v>
      </c>
      <c r="J36">
        <f t="shared" si="55"/>
        <v>27.11</v>
      </c>
      <c r="K36">
        <f t="shared" si="56"/>
        <v>27.11</v>
      </c>
      <c r="L36">
        <f t="shared" si="57"/>
        <v>20.66</v>
      </c>
      <c r="M36">
        <f t="shared" si="58"/>
        <v>20.66</v>
      </c>
      <c r="N36">
        <f t="shared" si="59"/>
        <v>25.86</v>
      </c>
      <c r="O36">
        <f t="shared" si="60"/>
        <v>25.86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18.649999999999999</v>
      </c>
      <c r="G38">
        <f t="shared" si="52"/>
        <v>18.649999999999999</v>
      </c>
      <c r="H38">
        <f t="shared" si="53"/>
        <v>20.98</v>
      </c>
      <c r="I38">
        <f t="shared" si="54"/>
        <v>20.98</v>
      </c>
      <c r="J38">
        <f t="shared" si="55"/>
        <v>20.38</v>
      </c>
      <c r="K38">
        <f t="shared" si="56"/>
        <v>20.38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48.16</v>
      </c>
      <c r="E39">
        <f t="shared" si="50"/>
        <v>48.16</v>
      </c>
      <c r="F39">
        <f t="shared" si="51"/>
        <v>30.46</v>
      </c>
      <c r="G39">
        <f t="shared" si="52"/>
        <v>30.46</v>
      </c>
      <c r="H39">
        <f t="shared" si="53"/>
        <v>23.01</v>
      </c>
      <c r="I39">
        <f t="shared" si="54"/>
        <v>23.01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34.08</v>
      </c>
      <c r="E41">
        <f t="shared" si="50"/>
        <v>34.08</v>
      </c>
      <c r="F41">
        <f t="shared" si="51"/>
        <v>16.77</v>
      </c>
      <c r="G41">
        <f t="shared" si="52"/>
        <v>16.77</v>
      </c>
      <c r="H41">
        <f t="shared" si="53"/>
        <v>15.04</v>
      </c>
      <c r="I41">
        <f t="shared" si="54"/>
        <v>15.04</v>
      </c>
      <c r="J41">
        <f t="shared" si="55"/>
        <v>0</v>
      </c>
      <c r="K41">
        <f t="shared" si="56"/>
        <v>120</v>
      </c>
      <c r="L41">
        <f t="shared" si="57"/>
        <v>20.04</v>
      </c>
      <c r="M41">
        <f t="shared" si="58"/>
        <v>20.04</v>
      </c>
      <c r="N41">
        <f t="shared" si="59"/>
        <v>15.52</v>
      </c>
      <c r="O41">
        <f t="shared" si="60"/>
        <v>15.52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120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32.380000000000003</v>
      </c>
      <c r="K42">
        <f t="shared" si="56"/>
        <v>32.380000000000003</v>
      </c>
      <c r="L42">
        <f t="shared" si="57"/>
        <v>28.85</v>
      </c>
      <c r="M42">
        <f t="shared" si="58"/>
        <v>28.85</v>
      </c>
      <c r="N42">
        <f t="shared" si="59"/>
        <v>21.91</v>
      </c>
      <c r="O42">
        <f t="shared" si="60"/>
        <v>21.91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120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720</v>
      </c>
    </row>
    <row r="45" spans="4:39" hidden="1" x14ac:dyDescent="0.35">
      <c r="E45">
        <f>PRODUCT(E29,AM28)</f>
        <v>120</v>
      </c>
      <c r="G45">
        <f>PRODUCT(G29,AM29)</f>
        <v>20.85</v>
      </c>
      <c r="I45">
        <f>PRODUCT(I29,AM30)</f>
        <v>120</v>
      </c>
      <c r="K45">
        <f>PRODUCT(K29,AM31)</f>
        <v>19.34</v>
      </c>
      <c r="M45">
        <f>PRODUCT(M29,AM32)</f>
        <v>19.899999999999999</v>
      </c>
      <c r="O45">
        <f>PRODUCT(O29,AM33)</f>
        <v>20.25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320.33999999999997</v>
      </c>
    </row>
    <row r="46" spans="4:39" hidden="1" x14ac:dyDescent="0.35">
      <c r="E46">
        <f>PRODUCT(E30,AM28)</f>
        <v>120</v>
      </c>
      <c r="G46">
        <f>PRODUCT(G30,AM29)</f>
        <v>78.28</v>
      </c>
      <c r="I46">
        <f>PRODUCT(I30,AM30)</f>
        <v>120</v>
      </c>
      <c r="K46">
        <f>PRODUCT(K30,AM31)</f>
        <v>52.82</v>
      </c>
      <c r="M46">
        <f>PRODUCT(M30,AM32)</f>
        <v>26.85</v>
      </c>
      <c r="O46">
        <f>PRODUCT(O30,AM33)</f>
        <v>37.049999999999997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435</v>
      </c>
    </row>
    <row r="47" spans="4:39" hidden="1" x14ac:dyDescent="0.35">
      <c r="E47">
        <f>PRODUCT(E31,AM28)</f>
        <v>120</v>
      </c>
      <c r="G47">
        <f>PRODUCT(G31,AM29)</f>
        <v>31.65</v>
      </c>
      <c r="I47">
        <f>PRODUCT(I31,AM30)</f>
        <v>37.07</v>
      </c>
      <c r="K47">
        <f>PRODUCT(K31,AM31)</f>
        <v>34.5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463.22</v>
      </c>
    </row>
    <row r="48" spans="4:39" hidden="1" x14ac:dyDescent="0.35">
      <c r="E48">
        <f>PRODUCT(E32,AM28)</f>
        <v>19.46</v>
      </c>
      <c r="G48">
        <f>PRODUCT(G32,AM29)</f>
        <v>24.97</v>
      </c>
      <c r="I48">
        <f>PRODUCT(I32,AM30)</f>
        <v>17.010000000000002</v>
      </c>
      <c r="K48">
        <f>PRODUCT(K32,AM31)</f>
        <v>33.94</v>
      </c>
      <c r="M48">
        <f>PRODUCT(M32,AM32)</f>
        <v>15.9</v>
      </c>
      <c r="O48">
        <f>PRODUCT(O32,AM33)</f>
        <v>24.07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135.35</v>
      </c>
    </row>
    <row r="49" spans="5:26" hidden="1" x14ac:dyDescent="0.35">
      <c r="E49">
        <f>PRODUCT(E33,AM28)</f>
        <v>18.7</v>
      </c>
      <c r="G49">
        <f>PRODUCT(G33,AM29)</f>
        <v>16.600000000000001</v>
      </c>
      <c r="I49">
        <f>PRODUCT(I33,AM30)</f>
        <v>15.49</v>
      </c>
      <c r="K49">
        <f>PRODUCT(K33,AM31)</f>
        <v>21.23</v>
      </c>
      <c r="M49">
        <f>PRODUCT(M33,AM32)</f>
        <v>14.27</v>
      </c>
      <c r="O49">
        <f>PRODUCT(O33,AM33)</f>
        <v>15.79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102.07999999999998</v>
      </c>
    </row>
    <row r="50" spans="5:26" hidden="1" x14ac:dyDescent="0.35">
      <c r="E50">
        <f>PRODUCT(E34,AM28)</f>
        <v>18.440000000000001</v>
      </c>
      <c r="G50">
        <f>PRODUCT(G34,AM29)</f>
        <v>19.690000000000001</v>
      </c>
      <c r="I50">
        <f>PRODUCT(I34,AM30)</f>
        <v>23.23</v>
      </c>
      <c r="K50">
        <f>PRODUCT(K34,AM31)</f>
        <v>17.59</v>
      </c>
      <c r="M50">
        <f>PRODUCT(M34,AM32)</f>
        <v>56.14</v>
      </c>
      <c r="O50">
        <f>PRODUCT(O34,AM33)</f>
        <v>25.62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160.71</v>
      </c>
    </row>
    <row r="51" spans="5:26" hidden="1" x14ac:dyDescent="0.35">
      <c r="E51">
        <f>PRODUCT(E35,AM28)</f>
        <v>120</v>
      </c>
      <c r="G51">
        <f>PRODUCT(G35,AM29)</f>
        <v>18.77</v>
      </c>
      <c r="I51">
        <f>PRODUCT(I35,A30)</f>
        <v>19.55</v>
      </c>
      <c r="K51">
        <f>PRODUCT(K35,AM31)</f>
        <v>27.84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426.16</v>
      </c>
    </row>
    <row r="52" spans="5:26" hidden="1" x14ac:dyDescent="0.35">
      <c r="E52">
        <f>PRODUCT(E36,AM28)</f>
        <v>120</v>
      </c>
      <c r="G52">
        <f>PRODUCT(G36,AM29)</f>
        <v>31.43</v>
      </c>
      <c r="I52">
        <f>PRODUCT(I36,AM30)</f>
        <v>120</v>
      </c>
      <c r="K52">
        <f>PRODUCT(K36,AM31)</f>
        <v>27.11</v>
      </c>
      <c r="M52">
        <f>PRODUCT(M36,AM32)</f>
        <v>20.66</v>
      </c>
      <c r="O52">
        <f>PRODUCT(O36,AM33)</f>
        <v>25.86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345.06000000000006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18.649999999999999</v>
      </c>
      <c r="I54">
        <f>PRODUCT(I38,AM30)</f>
        <v>20.98</v>
      </c>
      <c r="K54">
        <f>PRODUCT(K38,AM31)</f>
        <v>20.38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420.01</v>
      </c>
    </row>
    <row r="55" spans="5:26" hidden="1" x14ac:dyDescent="0.35">
      <c r="E55">
        <f>PRODUCT(E39,AM28)</f>
        <v>48.16</v>
      </c>
      <c r="G55">
        <f>PRODUCT(G39,AM29)</f>
        <v>30.46</v>
      </c>
      <c r="I55">
        <f>PRODUCT(I39,AM30)</f>
        <v>23.01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461.63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34.08</v>
      </c>
      <c r="G57">
        <f>PRODUCT(G41,AM29)</f>
        <v>16.77</v>
      </c>
      <c r="I57">
        <f>PRODUCT(I41,AM30)</f>
        <v>15.04</v>
      </c>
      <c r="K57">
        <f>PRODUCT(K41,AM31)</f>
        <v>120</v>
      </c>
      <c r="M57">
        <f>PRODUCT(M41,AM32)</f>
        <v>20.04</v>
      </c>
      <c r="O57">
        <f>PRODUCT(O41,AM33)</f>
        <v>15.52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221.45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32.380000000000003</v>
      </c>
      <c r="M58">
        <f>PRODUCT(M42,AM32)</f>
        <v>28.85</v>
      </c>
      <c r="O58">
        <f>PRODUCT(O42,AM33)</f>
        <v>21.91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443.14000000000004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workbookViewId="0">
      <selection activeCell="I12" sqref="I1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89</v>
      </c>
      <c r="D7" s="4" t="s">
        <v>90</v>
      </c>
      <c r="G7" s="5" t="s">
        <v>94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22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4" t="s">
        <v>0</v>
      </c>
      <c r="B1" s="147" t="s">
        <v>23</v>
      </c>
    </row>
    <row r="2" spans="1:2" ht="15" thickBot="1" x14ac:dyDescent="0.4">
      <c r="A2" s="145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4" t="s">
        <v>0</v>
      </c>
      <c r="B1" s="147" t="s">
        <v>1</v>
      </c>
    </row>
    <row r="2" spans="1:70" ht="12.65" customHeight="1" thickBot="1" x14ac:dyDescent="0.4">
      <c r="A2" s="145"/>
      <c r="B2" s="148"/>
    </row>
    <row r="3" spans="1:70" ht="22.5" x14ac:dyDescent="0.45">
      <c r="C3" s="3" t="s">
        <v>25</v>
      </c>
    </row>
    <row r="5" spans="1:70" ht="25" x14ac:dyDescent="0.5">
      <c r="C5" s="4" t="str">
        <f>uvod!D7</f>
        <v>24.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3" t="s">
        <v>35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36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37</v>
      </c>
      <c r="AX8" s="153"/>
      <c r="AY8" s="153"/>
      <c r="AZ8" s="153"/>
      <c r="BA8" s="153"/>
      <c r="BB8" s="153"/>
      <c r="BC8" s="153"/>
      <c r="BD8" s="153"/>
      <c r="BE8" s="153"/>
      <c r="BI8" s="153" t="s">
        <v>38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Blučina</v>
      </c>
      <c r="C9" s="58">
        <f>'1'!K12</f>
        <v>0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0</v>
      </c>
      <c r="N9" s="58">
        <f>_xlfn.RANK.EQ(M9:M23,M9:M23)</f>
        <v>13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0</v>
      </c>
      <c r="S9" s="59">
        <f>_xlfn.RANK.EQ(R9:R23,R9:R23)</f>
        <v>13</v>
      </c>
      <c r="T9" s="59">
        <f>'casy utok'!AI11</f>
        <v>600</v>
      </c>
      <c r="U9" s="93">
        <f>U26</f>
        <v>13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Hlína</v>
      </c>
      <c r="C10" s="42">
        <f>'1'!K13</f>
        <v>19</v>
      </c>
      <c r="D10" s="42">
        <f>'2'!K13</f>
        <v>19</v>
      </c>
      <c r="E10" s="42">
        <f>'3'!K13</f>
        <v>11</v>
      </c>
      <c r="F10" s="42">
        <f>'4'!K13</f>
        <v>27</v>
      </c>
      <c r="G10" s="42">
        <f>'5'!K13</f>
        <v>23</v>
      </c>
      <c r="H10" s="42">
        <f>'6'!K13</f>
        <v>25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124</v>
      </c>
      <c r="N10" s="42">
        <f>_xlfn.RANK.EQ(M9:M23,M9:M23,)</f>
        <v>5</v>
      </c>
      <c r="O10" s="55">
        <f t="shared" si="0"/>
        <v>11</v>
      </c>
      <c r="P10" s="55">
        <f t="shared" ref="P10:P23" si="11">SUM(BI10:BR10)</f>
        <v>0</v>
      </c>
      <c r="Q10" s="55">
        <f t="shared" ref="Q10:Q23" si="12">SUM(O10:P10)</f>
        <v>11</v>
      </c>
      <c r="R10" s="55">
        <f t="shared" ref="R10:R23" si="13">M10-Q10</f>
        <v>113</v>
      </c>
      <c r="S10" s="55">
        <f>_xlfn.RANK.EQ(R9:R23,R9:R23)</f>
        <v>4</v>
      </c>
      <c r="T10" s="55">
        <f>'casy utok'!AI12</f>
        <v>200.33999999999997</v>
      </c>
      <c r="U10" s="94">
        <f t="shared" ref="U10:U23" si="14">U27</f>
        <v>4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11</v>
      </c>
      <c r="AE10" s="50">
        <f t="shared" si="2"/>
        <v>11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11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Hrušovany u Brna</v>
      </c>
      <c r="C11" s="61">
        <f>'1'!K14</f>
        <v>0</v>
      </c>
      <c r="D11" s="61">
        <f>'2'!K14</f>
        <v>9</v>
      </c>
      <c r="E11" s="61">
        <f>'3'!K14</f>
        <v>9</v>
      </c>
      <c r="F11" s="61">
        <f>'4'!K14</f>
        <v>11</v>
      </c>
      <c r="G11" s="61">
        <f>'5'!K14</f>
        <v>19</v>
      </c>
      <c r="H11" s="61">
        <f>'6'!K14</f>
        <v>15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63</v>
      </c>
      <c r="N11" s="61">
        <f>_xlfn.RANK.EQ(M9:M23,M9:M23,)</f>
        <v>10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63</v>
      </c>
      <c r="S11" s="62">
        <f>_xlfn.RANK.EQ(R9:R23,R9:R23)</f>
        <v>10</v>
      </c>
      <c r="T11" s="62">
        <f>'casy utok'!AI13</f>
        <v>315</v>
      </c>
      <c r="U11" s="95">
        <f t="shared" si="14"/>
        <v>10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Ivančice</v>
      </c>
      <c r="C12" s="42">
        <f>'1'!K15</f>
        <v>0</v>
      </c>
      <c r="D12" s="42">
        <f>'2'!K15</f>
        <v>11</v>
      </c>
      <c r="E12" s="42">
        <f>'3'!K15</f>
        <v>15</v>
      </c>
      <c r="F12" s="42">
        <f>'4'!K15</f>
        <v>13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39</v>
      </c>
      <c r="N12" s="42">
        <f>_xlfn.RANK.EQ(M9:M23,M9:M23,)</f>
        <v>12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39</v>
      </c>
      <c r="S12" s="123">
        <f>_xlfn.RANK.EQ(R9:R23,R9:R23)</f>
        <v>12</v>
      </c>
      <c r="T12" s="55">
        <f>'casy utok'!AI14</f>
        <v>343.22</v>
      </c>
      <c r="U12" s="94">
        <f t="shared" si="14"/>
        <v>12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A</v>
      </c>
      <c r="C13" s="61">
        <f>'1'!K16</f>
        <v>25</v>
      </c>
      <c r="D13" s="61">
        <f>'2'!K16</f>
        <v>17</v>
      </c>
      <c r="E13" s="61">
        <f>'3'!K16</f>
        <v>25</v>
      </c>
      <c r="F13" s="61">
        <f>'4'!K16</f>
        <v>17</v>
      </c>
      <c r="G13" s="61">
        <f>'5'!K16</f>
        <v>25</v>
      </c>
      <c r="H13" s="61">
        <f>'6'!K16</f>
        <v>19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128</v>
      </c>
      <c r="N13" s="61">
        <f>_xlfn.RANK.EQ(M9:M23,M9:M23,)</f>
        <v>4</v>
      </c>
      <c r="O13" s="62">
        <f t="shared" si="0"/>
        <v>17</v>
      </c>
      <c r="P13" s="62">
        <f t="shared" si="11"/>
        <v>0</v>
      </c>
      <c r="Q13" s="62">
        <f t="shared" si="12"/>
        <v>17</v>
      </c>
      <c r="R13" s="62">
        <f t="shared" si="13"/>
        <v>111</v>
      </c>
      <c r="S13" s="62">
        <f>_xlfn.RANK.EQ(R9:R23,R9:R23)</f>
        <v>5</v>
      </c>
      <c r="T13" s="62">
        <f>'casy utok'!AI15</f>
        <v>101.41</v>
      </c>
      <c r="U13" s="95">
        <f t="shared" si="14"/>
        <v>5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17</v>
      </c>
      <c r="AE13" s="50">
        <f t="shared" si="2"/>
        <v>17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17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B</v>
      </c>
      <c r="C14" s="42">
        <f>'1'!K17</f>
        <v>27</v>
      </c>
      <c r="D14" s="42">
        <f>'2'!K17</f>
        <v>30</v>
      </c>
      <c r="E14" s="42">
        <f>'3'!K17</f>
        <v>27</v>
      </c>
      <c r="F14" s="42">
        <f>'4'!K17</f>
        <v>23</v>
      </c>
      <c r="G14" s="42">
        <f>'5'!K17</f>
        <v>30</v>
      </c>
      <c r="H14" s="42">
        <f>'6'!K17</f>
        <v>27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164</v>
      </c>
      <c r="N14" s="42">
        <f>_xlfn.RANK.EQ(M9:M23,M9:M23,)</f>
        <v>1</v>
      </c>
      <c r="O14" s="55">
        <f t="shared" si="0"/>
        <v>23</v>
      </c>
      <c r="P14" s="55">
        <f t="shared" si="11"/>
        <v>0</v>
      </c>
      <c r="Q14" s="55">
        <f t="shared" si="12"/>
        <v>23</v>
      </c>
      <c r="R14" s="55">
        <f t="shared" si="13"/>
        <v>141</v>
      </c>
      <c r="S14" s="55">
        <f>_xlfn.RANK.EQ(R9:R23,R9:R23)</f>
        <v>1</v>
      </c>
      <c r="T14" s="55">
        <f>'casy utok'!AI16</f>
        <v>80.84999999999998</v>
      </c>
      <c r="U14" s="94">
        <f t="shared" si="14"/>
        <v>1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23</v>
      </c>
      <c r="AE14" s="50">
        <f t="shared" si="2"/>
        <v>23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23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A</v>
      </c>
      <c r="C15" s="61">
        <f>'1'!K18</f>
        <v>30</v>
      </c>
      <c r="D15" s="61">
        <f>'2'!K18</f>
        <v>27</v>
      </c>
      <c r="E15" s="61">
        <f>'3'!K18</f>
        <v>23</v>
      </c>
      <c r="F15" s="61">
        <f>'4'!K18</f>
        <v>30</v>
      </c>
      <c r="G15" s="61">
        <f>'5'!K18</f>
        <v>15</v>
      </c>
      <c r="H15" s="61">
        <f>'6'!K18</f>
        <v>23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148</v>
      </c>
      <c r="N15" s="61">
        <f>_xlfn.RANK.EQ(M9:M23,M9:M23,)</f>
        <v>2</v>
      </c>
      <c r="O15" s="62">
        <f t="shared" si="0"/>
        <v>15</v>
      </c>
      <c r="P15" s="62">
        <f t="shared" si="11"/>
        <v>0</v>
      </c>
      <c r="Q15" s="62">
        <f t="shared" si="12"/>
        <v>15</v>
      </c>
      <c r="R15" s="62">
        <f t="shared" si="13"/>
        <v>133</v>
      </c>
      <c r="S15" s="62">
        <f>_xlfn.RANK.EQ(R9:R23,R9:R23)</f>
        <v>2</v>
      </c>
      <c r="T15" s="62">
        <f>'casy utok'!AI17</f>
        <v>104.57000000000001</v>
      </c>
      <c r="U15" s="95">
        <f t="shared" si="14"/>
        <v>2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15</v>
      </c>
      <c r="AE15" s="50">
        <f t="shared" si="2"/>
        <v>15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15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Lelekovice B</v>
      </c>
      <c r="C16" s="42">
        <f>'1'!K19</f>
        <v>0</v>
      </c>
      <c r="D16" s="42">
        <f>'2'!K19</f>
        <v>25</v>
      </c>
      <c r="E16" s="42">
        <f>'3'!K19</f>
        <v>21</v>
      </c>
      <c r="F16" s="42">
        <f>'4'!K19</f>
        <v>21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67</v>
      </c>
      <c r="N16" s="42">
        <f>_xlfn.RANK.EQ(M9:M23,M9:M23,)</f>
        <v>8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67</v>
      </c>
      <c r="S16" s="55">
        <f>_xlfn.RANK.EQ(R9:R23,R9:R23)</f>
        <v>8</v>
      </c>
      <c r="T16" s="55">
        <f>'casy utok'!AI18</f>
        <v>306.16000000000003</v>
      </c>
      <c r="U16" s="94">
        <f t="shared" si="14"/>
        <v>9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Přísnotice</v>
      </c>
      <c r="C17" s="61">
        <f>'1'!K20</f>
        <v>0</v>
      </c>
      <c r="D17" s="61">
        <f>'2'!K20</f>
        <v>15</v>
      </c>
      <c r="E17" s="61">
        <f>'3'!K20</f>
        <v>13</v>
      </c>
      <c r="F17" s="61">
        <f>'4'!K20</f>
        <v>19</v>
      </c>
      <c r="G17" s="61">
        <f>'5'!K20</f>
        <v>21</v>
      </c>
      <c r="H17" s="61">
        <f>'6'!K20</f>
        <v>17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85</v>
      </c>
      <c r="N17" s="61">
        <f>_xlfn.RANK.EQ(M9:M23,M9:M23,)</f>
        <v>6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85</v>
      </c>
      <c r="S17" s="62">
        <f>_xlfn.RANK.EQ(R9:R23,R9:R23)</f>
        <v>6</v>
      </c>
      <c r="T17" s="62">
        <f>'casy utok'!AI19</f>
        <v>225.06000000000006</v>
      </c>
      <c r="U17" s="95">
        <f t="shared" si="14"/>
        <v>6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13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13</v>
      </c>
      <c r="T18" s="55">
        <f>'casy utok'!AI20</f>
        <v>600</v>
      </c>
      <c r="U18" s="94">
        <f t="shared" si="14"/>
        <v>13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23</v>
      </c>
      <c r="E19" s="61">
        <f>'3'!K22</f>
        <v>19</v>
      </c>
      <c r="F19" s="61">
        <f>'4'!K22</f>
        <v>25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67</v>
      </c>
      <c r="N19" s="61">
        <f>_xlfn.RANK.EQ(M9:M23,M9:M23,)</f>
        <v>8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67</v>
      </c>
      <c r="S19" s="62">
        <f>_xlfn.RANK.EQ(R9:R23,R9:R23)</f>
        <v>8</v>
      </c>
      <c r="T19" s="62">
        <f>'casy utok'!AI21</f>
        <v>300.01</v>
      </c>
      <c r="U19" s="95">
        <f t="shared" si="14"/>
        <v>8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21</v>
      </c>
      <c r="D20" s="42">
        <f>'2'!K23</f>
        <v>13</v>
      </c>
      <c r="E20" s="42">
        <f>'3'!K23</f>
        <v>17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51</v>
      </c>
      <c r="N20" s="42">
        <f>_xlfn.RANK.EQ(M9:M23,M9:M23,)</f>
        <v>11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51</v>
      </c>
      <c r="S20" s="55">
        <f>_xlfn.RANK.EQ(R9:R23,R9:R23)</f>
        <v>11</v>
      </c>
      <c r="T20" s="55">
        <f>'casy utok'!AI22</f>
        <v>341.63</v>
      </c>
      <c r="U20" s="94">
        <f t="shared" si="14"/>
        <v>11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13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13</v>
      </c>
      <c r="T21" s="62">
        <f>'casy utok'!AI23</f>
        <v>600</v>
      </c>
      <c r="U21" s="95">
        <f t="shared" si="14"/>
        <v>13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Syrovice</v>
      </c>
      <c r="C22" s="42">
        <f>'1'!K25</f>
        <v>23</v>
      </c>
      <c r="D22" s="42">
        <f>'2'!K25</f>
        <v>21</v>
      </c>
      <c r="E22" s="42">
        <f>'3'!K25</f>
        <v>30</v>
      </c>
      <c r="F22" s="42">
        <f>'4'!K25</f>
        <v>0</v>
      </c>
      <c r="G22" s="42">
        <f>'5'!K25</f>
        <v>27</v>
      </c>
      <c r="H22" s="42">
        <f>'6'!K25</f>
        <v>30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131</v>
      </c>
      <c r="N22" s="42">
        <f>_xlfn.RANK.EQ(M9:M23,M9:M23,)</f>
        <v>3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131</v>
      </c>
      <c r="S22" s="55">
        <f>_xlfn.RANK.EQ(R9:R23,R9:R23)</f>
        <v>3</v>
      </c>
      <c r="T22" s="55">
        <f>'casy utok'!AI24</f>
        <v>101.44999999999999</v>
      </c>
      <c r="U22" s="94">
        <f t="shared" si="14"/>
        <v>3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 t="str">
        <f>'seznam druzstev'!D22</f>
        <v>Veverské Bítýška</v>
      </c>
      <c r="C23" s="64">
        <f>'1'!K26</f>
        <v>17</v>
      </c>
      <c r="D23" s="64">
        <f>'2'!K26</f>
        <v>0</v>
      </c>
      <c r="E23" s="64">
        <f>'3'!K26</f>
        <v>0</v>
      </c>
      <c r="F23" s="64">
        <f>'4'!K26</f>
        <v>15</v>
      </c>
      <c r="G23" s="64">
        <f>'5'!K26</f>
        <v>17</v>
      </c>
      <c r="H23" s="64">
        <f>'6'!K26</f>
        <v>21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70</v>
      </c>
      <c r="N23" s="64">
        <f>_xlfn.RANK.EQ(M9:M23,M9:M23,)</f>
        <v>7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70</v>
      </c>
      <c r="S23" s="65">
        <f>_xlfn.RANK.EQ(R9:R23,R9:R23)</f>
        <v>7</v>
      </c>
      <c r="T23" s="65">
        <f>'casy utok'!AI25</f>
        <v>323.14000000000004</v>
      </c>
      <c r="U23" s="96">
        <f t="shared" si="14"/>
        <v>7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130000</v>
      </c>
      <c r="T26">
        <f>S26+T9</f>
        <v>130600</v>
      </c>
      <c r="U26">
        <f>_xlfn.RANK.EQ(T26,T26:T40,1)</f>
        <v>13</v>
      </c>
    </row>
    <row r="27" spans="2:70" hidden="1" x14ac:dyDescent="0.35">
      <c r="S27">
        <f t="shared" ref="S27:S40" si="23">PRODUCT(S10,10000)</f>
        <v>40000</v>
      </c>
      <c r="T27">
        <f t="shared" ref="T27:T40" si="24">S27+T10</f>
        <v>40200.339999999997</v>
      </c>
      <c r="U27">
        <f>_xlfn.RANK.EQ(T27,T26:T40,1)</f>
        <v>4</v>
      </c>
    </row>
    <row r="28" spans="2:70" hidden="1" x14ac:dyDescent="0.35">
      <c r="S28">
        <f t="shared" si="23"/>
        <v>100000</v>
      </c>
      <c r="T28">
        <f t="shared" si="24"/>
        <v>100315</v>
      </c>
      <c r="U28">
        <f>_xlfn.RANK.EQ(T28,T26:T40,1)</f>
        <v>10</v>
      </c>
    </row>
    <row r="29" spans="2:70" hidden="1" x14ac:dyDescent="0.35">
      <c r="S29">
        <f t="shared" si="23"/>
        <v>120000</v>
      </c>
      <c r="T29">
        <f t="shared" si="24"/>
        <v>120343.22</v>
      </c>
      <c r="U29">
        <f>_xlfn.RANK.EQ(T29,T26:T40,1)</f>
        <v>12</v>
      </c>
    </row>
    <row r="30" spans="2:70" hidden="1" x14ac:dyDescent="0.35">
      <c r="S30">
        <f t="shared" si="23"/>
        <v>50000</v>
      </c>
      <c r="T30">
        <f t="shared" si="24"/>
        <v>50101.41</v>
      </c>
      <c r="U30">
        <f>_xlfn.RANK.EQ(T30,T26:T40,1)</f>
        <v>5</v>
      </c>
    </row>
    <row r="31" spans="2:70" hidden="1" x14ac:dyDescent="0.35">
      <c r="S31">
        <f t="shared" si="23"/>
        <v>10000</v>
      </c>
      <c r="T31">
        <f t="shared" si="24"/>
        <v>10080.85</v>
      </c>
      <c r="U31">
        <f>_xlfn.RANK.EQ(T31,T26:T40,1)</f>
        <v>1</v>
      </c>
    </row>
    <row r="32" spans="2:70" hidden="1" x14ac:dyDescent="0.35">
      <c r="S32">
        <f t="shared" si="23"/>
        <v>20000</v>
      </c>
      <c r="T32">
        <f t="shared" si="24"/>
        <v>20104.57</v>
      </c>
      <c r="U32">
        <f>_xlfn.RANK.EQ(T32,T26:T40,1)</f>
        <v>2</v>
      </c>
    </row>
    <row r="33" spans="19:21" hidden="1" x14ac:dyDescent="0.35">
      <c r="S33">
        <f t="shared" si="23"/>
        <v>80000</v>
      </c>
      <c r="T33">
        <f t="shared" si="24"/>
        <v>80306.16</v>
      </c>
      <c r="U33">
        <f>_xlfn.RANK.EQ(T33,T26:T40,1)</f>
        <v>9</v>
      </c>
    </row>
    <row r="34" spans="19:21" hidden="1" x14ac:dyDescent="0.35">
      <c r="S34">
        <f t="shared" si="23"/>
        <v>60000</v>
      </c>
      <c r="T34">
        <f t="shared" si="24"/>
        <v>60225.06</v>
      </c>
      <c r="U34">
        <f>_xlfn.RANK.EQ(T34,T26:T40,1)</f>
        <v>6</v>
      </c>
    </row>
    <row r="35" spans="19:21" hidden="1" x14ac:dyDescent="0.35">
      <c r="S35">
        <f t="shared" si="23"/>
        <v>130000</v>
      </c>
      <c r="T35">
        <f t="shared" si="24"/>
        <v>130600</v>
      </c>
      <c r="U35">
        <f>_xlfn.RANK.EQ(T35,T26:T40,1)</f>
        <v>13</v>
      </c>
    </row>
    <row r="36" spans="19:21" hidden="1" x14ac:dyDescent="0.35">
      <c r="S36">
        <f t="shared" si="23"/>
        <v>80000</v>
      </c>
      <c r="T36">
        <f t="shared" si="24"/>
        <v>80300.009999999995</v>
      </c>
      <c r="U36">
        <f>_xlfn.RANK.EQ(T36,T26:T40,1)</f>
        <v>8</v>
      </c>
    </row>
    <row r="37" spans="19:21" hidden="1" x14ac:dyDescent="0.35">
      <c r="S37">
        <f t="shared" si="23"/>
        <v>110000</v>
      </c>
      <c r="T37">
        <f t="shared" si="24"/>
        <v>110341.63</v>
      </c>
      <c r="U37">
        <f>_xlfn.RANK.EQ(T37,T26:T40,1)</f>
        <v>11</v>
      </c>
    </row>
    <row r="38" spans="19:21" hidden="1" x14ac:dyDescent="0.35">
      <c r="S38">
        <f t="shared" si="23"/>
        <v>130000</v>
      </c>
      <c r="T38">
        <f t="shared" si="24"/>
        <v>130600</v>
      </c>
      <c r="U38">
        <f>_xlfn.RANK.EQ(T38,T26:T40,1)</f>
        <v>13</v>
      </c>
    </row>
    <row r="39" spans="19:21" hidden="1" x14ac:dyDescent="0.35">
      <c r="S39">
        <f t="shared" si="23"/>
        <v>30000</v>
      </c>
      <c r="T39">
        <f t="shared" si="24"/>
        <v>30101.45</v>
      </c>
      <c r="U39">
        <f>_xlfn.RANK.EQ(T39,T26:T40,1)</f>
        <v>3</v>
      </c>
    </row>
    <row r="40" spans="19:21" hidden="1" x14ac:dyDescent="0.35">
      <c r="S40">
        <f t="shared" si="23"/>
        <v>70000</v>
      </c>
      <c r="T40">
        <f t="shared" si="24"/>
        <v>70323.14</v>
      </c>
      <c r="U40">
        <f>_xlfn.RANK.EQ(T40,T26:T40,1)</f>
        <v>7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4" t="s">
        <v>0</v>
      </c>
      <c r="B1" s="1" t="s">
        <v>23</v>
      </c>
    </row>
    <row r="2" spans="1:4" ht="15" thickBot="1" x14ac:dyDescent="0.4">
      <c r="A2" s="145"/>
      <c r="B2" s="2" t="s">
        <v>1</v>
      </c>
    </row>
    <row r="6" spans="1:4" x14ac:dyDescent="0.35">
      <c r="B6" t="s">
        <v>39</v>
      </c>
      <c r="C6" s="141" t="s">
        <v>40</v>
      </c>
      <c r="D6" t="s">
        <v>41</v>
      </c>
    </row>
    <row r="7" spans="1:4" x14ac:dyDescent="0.35">
      <c r="C7" s="141" t="s">
        <v>42</v>
      </c>
      <c r="D7" t="s">
        <v>43</v>
      </c>
    </row>
    <row r="8" spans="1:4" x14ac:dyDescent="0.35">
      <c r="C8" s="141"/>
    </row>
    <row r="9" spans="1:4" x14ac:dyDescent="0.35">
      <c r="C9" s="141"/>
    </row>
    <row r="10" spans="1:4" x14ac:dyDescent="0.35">
      <c r="C10" s="141"/>
    </row>
    <row r="11" spans="1:4" x14ac:dyDescent="0.35">
      <c r="C11" s="141"/>
    </row>
    <row r="12" spans="1:4" x14ac:dyDescent="0.35">
      <c r="C12" s="141"/>
    </row>
    <row r="13" spans="1:4" x14ac:dyDescent="0.35">
      <c r="C13" s="141"/>
    </row>
    <row r="14" spans="1:4" x14ac:dyDescent="0.35">
      <c r="C14" s="141"/>
    </row>
    <row r="15" spans="1:4" x14ac:dyDescent="0.35">
      <c r="C15" s="141"/>
    </row>
    <row r="16" spans="1:4" x14ac:dyDescent="0.35">
      <c r="C16" s="141"/>
    </row>
    <row r="17" spans="3:3" x14ac:dyDescent="0.35">
      <c r="C17" s="141"/>
    </row>
    <row r="18" spans="3:3" x14ac:dyDescent="0.35">
      <c r="C18" s="141"/>
    </row>
    <row r="19" spans="3:3" x14ac:dyDescent="0.35">
      <c r="C19" s="141"/>
    </row>
    <row r="20" spans="3:3" x14ac:dyDescent="0.35">
      <c r="C20" s="141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activeCell="B1" sqref="B1:B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4" t="s">
        <v>0</v>
      </c>
      <c r="B1" s="147" t="s">
        <v>1</v>
      </c>
    </row>
    <row r="2" spans="1:7" ht="15" thickBot="1" x14ac:dyDescent="0.4">
      <c r="A2" s="145"/>
      <c r="B2" s="148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24.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97</v>
      </c>
      <c r="E8" s="135"/>
    </row>
    <row r="9" spans="1:7" ht="17.5" x14ac:dyDescent="0.35">
      <c r="C9" s="21">
        <v>2</v>
      </c>
      <c r="D9" s="132" t="s">
        <v>92</v>
      </c>
      <c r="E9" s="136"/>
    </row>
    <row r="10" spans="1:7" ht="17.5" x14ac:dyDescent="0.35">
      <c r="C10" s="21">
        <v>3</v>
      </c>
      <c r="D10" s="132" t="s">
        <v>48</v>
      </c>
      <c r="E10" s="136"/>
    </row>
    <row r="11" spans="1:7" ht="17.5" x14ac:dyDescent="0.35">
      <c r="C11" s="21">
        <v>4</v>
      </c>
      <c r="D11" s="138" t="s">
        <v>102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8" t="s">
        <v>50</v>
      </c>
      <c r="E13" s="136"/>
    </row>
    <row r="14" spans="1:7" ht="17.5" x14ac:dyDescent="0.35">
      <c r="C14" s="21">
        <v>7</v>
      </c>
      <c r="D14" s="132" t="s">
        <v>51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2" t="s">
        <v>53</v>
      </c>
      <c r="E16" s="136"/>
    </row>
    <row r="17" spans="3:5" ht="17.5" x14ac:dyDescent="0.35">
      <c r="C17" s="131">
        <v>10</v>
      </c>
      <c r="D17" s="143" t="s">
        <v>99</v>
      </c>
      <c r="E17" s="16"/>
    </row>
    <row r="18" spans="3:5" ht="17.5" x14ac:dyDescent="0.35">
      <c r="C18" s="21">
        <v>11</v>
      </c>
      <c r="D18" s="132" t="s">
        <v>95</v>
      </c>
      <c r="E18" s="10"/>
    </row>
    <row r="19" spans="3:5" ht="17.5" x14ac:dyDescent="0.35">
      <c r="C19" s="21">
        <v>12</v>
      </c>
      <c r="D19" s="138" t="s">
        <v>100</v>
      </c>
      <c r="E19" s="10"/>
    </row>
    <row r="20" spans="3:5" ht="17.5" x14ac:dyDescent="0.35">
      <c r="C20" s="21">
        <v>13</v>
      </c>
      <c r="D20" s="138" t="s">
        <v>101</v>
      </c>
      <c r="E20" s="10"/>
    </row>
    <row r="21" spans="3:5" ht="17.5" x14ac:dyDescent="0.35">
      <c r="C21" s="21">
        <v>14</v>
      </c>
      <c r="D21" s="138" t="s">
        <v>96</v>
      </c>
      <c r="E21" s="10"/>
    </row>
    <row r="22" spans="3:5" ht="18" thickBot="1" x14ac:dyDescent="0.4">
      <c r="C22" s="22">
        <v>15</v>
      </c>
      <c r="D22" s="142" t="s">
        <v>98</v>
      </c>
      <c r="E22" s="13"/>
    </row>
  </sheetData>
  <sheetProtection selectLockedCells="1" selectUnlockedCells="1"/>
  <sortState xmlns:xlrd2="http://schemas.microsoft.com/office/spreadsheetml/2017/richdata2" ref="D9:D22">
    <sortCondition ref="D8:D22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4" t="s">
        <v>0</v>
      </c>
      <c r="B1" s="147" t="s">
        <v>1</v>
      </c>
    </row>
    <row r="2" spans="1:8" ht="15" thickBot="1" x14ac:dyDescent="0.4">
      <c r="A2" s="145"/>
      <c r="B2" s="148"/>
    </row>
    <row r="3" spans="1:8" ht="27.5" x14ac:dyDescent="0.35">
      <c r="C3" s="154" t="s">
        <v>55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47</v>
      </c>
    </row>
    <row r="8" spans="1:8" ht="17.5" x14ac:dyDescent="0.35">
      <c r="C8" s="14">
        <v>1</v>
      </c>
      <c r="D8" s="23">
        <v>45542</v>
      </c>
      <c r="E8" s="24" t="s">
        <v>60</v>
      </c>
      <c r="F8" s="24" t="s">
        <v>61</v>
      </c>
      <c r="G8" s="15" t="s">
        <v>91</v>
      </c>
      <c r="H8" s="16"/>
    </row>
    <row r="9" spans="1:8" ht="17.5" x14ac:dyDescent="0.35">
      <c r="C9" s="9">
        <v>2</v>
      </c>
      <c r="D9" s="25">
        <v>45785</v>
      </c>
      <c r="E9" s="26" t="s">
        <v>53</v>
      </c>
      <c r="F9" s="26" t="s">
        <v>63</v>
      </c>
      <c r="G9" s="8" t="s">
        <v>104</v>
      </c>
      <c r="H9" s="10"/>
    </row>
    <row r="10" spans="1:8" ht="17.5" x14ac:dyDescent="0.35">
      <c r="C10" s="9">
        <v>3</v>
      </c>
      <c r="D10" s="25">
        <v>45787</v>
      </c>
      <c r="E10" s="26" t="s">
        <v>103</v>
      </c>
      <c r="F10" s="26" t="s">
        <v>62</v>
      </c>
      <c r="G10" s="8" t="s">
        <v>104</v>
      </c>
      <c r="H10" s="10"/>
    </row>
    <row r="11" spans="1:8" ht="17.5" x14ac:dyDescent="0.35">
      <c r="C11" s="9">
        <v>4</v>
      </c>
      <c r="D11" s="25">
        <v>45801</v>
      </c>
      <c r="E11" s="26" t="s">
        <v>64</v>
      </c>
      <c r="F11" s="26" t="s">
        <v>65</v>
      </c>
      <c r="G11" s="8" t="s">
        <v>105</v>
      </c>
      <c r="H11" s="10"/>
    </row>
    <row r="12" spans="1:8" ht="17.5" x14ac:dyDescent="0.35">
      <c r="C12" s="9">
        <v>5</v>
      </c>
      <c r="D12" s="25">
        <v>45815</v>
      </c>
      <c r="E12" s="26" t="s">
        <v>92</v>
      </c>
      <c r="F12" s="26" t="s">
        <v>93</v>
      </c>
      <c r="G12" s="8"/>
      <c r="H12" s="10"/>
    </row>
    <row r="13" spans="1:8" ht="17.5" x14ac:dyDescent="0.35">
      <c r="C13" s="9">
        <v>6</v>
      </c>
      <c r="D13" s="25">
        <v>45823</v>
      </c>
      <c r="E13" s="26" t="s">
        <v>54</v>
      </c>
      <c r="F13" s="26" t="s">
        <v>66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4" t="s">
        <v>0</v>
      </c>
      <c r="B1" s="147" t="s">
        <v>1</v>
      </c>
      <c r="D1" s="153"/>
      <c r="E1" s="158" t="s">
        <v>67</v>
      </c>
    </row>
    <row r="2" spans="1:21" ht="15" thickBot="1" x14ac:dyDescent="0.4">
      <c r="A2" s="145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Starší  žáci</v>
      </c>
    </row>
    <row r="5" spans="1:21" ht="27.5" x14ac:dyDescent="0.55000000000000004">
      <c r="D5" s="20" t="s">
        <v>68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21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21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51"/>
    </row>
    <row r="12" spans="1:21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1">
        <f>_xlfn.RANK.EQ(H12:H26,H12:H26,1)</f>
        <v>8</v>
      </c>
      <c r="K12" s="103">
        <f>LARGE(O12:O26,J12)</f>
        <v>0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55.62</v>
      </c>
      <c r="F13" s="42">
        <v>120</v>
      </c>
      <c r="G13" s="43">
        <f t="shared" ref="G13:G26" si="0">MIN(C13:E13)</f>
        <v>55.62</v>
      </c>
      <c r="H13" s="46">
        <f>SUM(F13:G13)</f>
        <v>175.62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8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7</v>
      </c>
    </row>
    <row r="15" spans="1:21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1">
        <f>_xlfn.RANK.EQ(H12:H26,H12:H26,1)</f>
        <v>8</v>
      </c>
      <c r="K15" s="103">
        <f>LARGE(O12:O26,J15)</f>
        <v>0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39" t="str">
        <f>'seznam druzstev'!D12</f>
        <v>Kuřim A</v>
      </c>
      <c r="C16" s="8">
        <v>250</v>
      </c>
      <c r="D16" s="42">
        <v>64.19</v>
      </c>
      <c r="E16" s="42">
        <v>55.91</v>
      </c>
      <c r="F16" s="42">
        <v>19.46</v>
      </c>
      <c r="G16" s="43">
        <f t="shared" si="0"/>
        <v>55.91</v>
      </c>
      <c r="H16" s="46">
        <f t="shared" si="2"/>
        <v>75.37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51.18</v>
      </c>
      <c r="F17" s="42">
        <v>18.7</v>
      </c>
      <c r="G17" s="43">
        <f t="shared" si="0"/>
        <v>49.3</v>
      </c>
      <c r="H17" s="46">
        <f t="shared" si="2"/>
        <v>68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48.68</v>
      </c>
      <c r="E18" s="42">
        <v>60.02</v>
      </c>
      <c r="F18" s="42">
        <v>18.440000000000001</v>
      </c>
      <c r="G18" s="43">
        <f t="shared" si="0"/>
        <v>48.68</v>
      </c>
      <c r="H18" s="46">
        <f t="shared" si="2"/>
        <v>67.12</v>
      </c>
      <c r="I18" s="42"/>
      <c r="J18" s="101">
        <f>_xlfn.RANK.EQ(H12:H26,H12:H26,1)</f>
        <v>1</v>
      </c>
      <c r="K18" s="103">
        <f>LARGE(O12:O26,J18)</f>
        <v>30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8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8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8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8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71.66</v>
      </c>
      <c r="E23" s="42">
        <v>73</v>
      </c>
      <c r="F23" s="42">
        <v>48.16</v>
      </c>
      <c r="G23" s="43">
        <f t="shared" si="0"/>
        <v>71.66</v>
      </c>
      <c r="H23" s="46">
        <f t="shared" si="2"/>
        <v>119.82</v>
      </c>
      <c r="I23" s="42"/>
      <c r="J23" s="101">
        <f>_xlfn.RANK.EQ(H12:H26,H12:H26,1)</f>
        <v>5</v>
      </c>
      <c r="K23" s="103">
        <f>LARGE(O12:O26,J23)</f>
        <v>21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8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47.59</v>
      </c>
      <c r="E25" s="42">
        <v>52.96</v>
      </c>
      <c r="F25" s="42">
        <v>34.08</v>
      </c>
      <c r="G25" s="43">
        <f>MIN(C25:E25)</f>
        <v>47.59</v>
      </c>
      <c r="H25" s="46">
        <f t="shared" si="2"/>
        <v>81.67</v>
      </c>
      <c r="I25" s="42"/>
      <c r="J25" s="101">
        <f>_xlfn.RANK.EQ(H12:H26,H12:H26,1)</f>
        <v>4</v>
      </c>
      <c r="K25" s="103">
        <f>LARGE(O12:O26,J25)</f>
        <v>23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69.56</v>
      </c>
      <c r="E26" s="76">
        <v>66.58</v>
      </c>
      <c r="F26" s="76">
        <v>120</v>
      </c>
      <c r="G26" s="77">
        <f t="shared" si="0"/>
        <v>66.58</v>
      </c>
      <c r="H26" s="78">
        <f t="shared" si="2"/>
        <v>186.57999999999998</v>
      </c>
      <c r="I26" s="76"/>
      <c r="J26" s="102">
        <f>_xlfn.RANK.EQ(H12:H26,H12:H26,1)</f>
        <v>7</v>
      </c>
      <c r="K26" s="104">
        <f>LARGE(O12:O26,J26)</f>
        <v>17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47.58</v>
      </c>
      <c r="E13" s="42">
        <v>52.26</v>
      </c>
      <c r="F13" s="42">
        <v>20.85</v>
      </c>
      <c r="G13" s="43">
        <f t="shared" ref="G13:G26" si="0">MIN(C13:E13)</f>
        <v>47.58</v>
      </c>
      <c r="H13" s="46">
        <f>SUM(F13:G13)</f>
        <v>68.430000000000007</v>
      </c>
      <c r="I13" s="42"/>
      <c r="J13" s="105">
        <f>_xlfn.RANK.EQ(H12:H26,H12:H26,1)</f>
        <v>6</v>
      </c>
      <c r="K13" s="103">
        <f>LARGE(O12:O26,J13)</f>
        <v>19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56.38</v>
      </c>
      <c r="E14" s="42">
        <v>59.77</v>
      </c>
      <c r="F14" s="42">
        <v>78.28</v>
      </c>
      <c r="G14" s="43">
        <f t="shared" si="0"/>
        <v>56.38</v>
      </c>
      <c r="H14" s="46">
        <f t="shared" ref="H14:H26" si="2">SUM(F14:G14)</f>
        <v>134.66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80.02</v>
      </c>
      <c r="E15" s="42">
        <v>120</v>
      </c>
      <c r="F15" s="42">
        <v>31.65</v>
      </c>
      <c r="G15" s="43">
        <f t="shared" si="0"/>
        <v>80.02</v>
      </c>
      <c r="H15" s="46">
        <f t="shared" si="2"/>
        <v>111.66999999999999</v>
      </c>
      <c r="I15" s="42"/>
      <c r="J15" s="105">
        <f>_xlfn.RANK.EQ(H12:H26,H12:H26,1)</f>
        <v>10</v>
      </c>
      <c r="K15" s="103">
        <f>LARGE(O12:O26,J15)</f>
        <v>11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47.92</v>
      </c>
      <c r="E16" s="42">
        <v>52.74</v>
      </c>
      <c r="F16" s="42">
        <v>24.97</v>
      </c>
      <c r="G16" s="43">
        <f t="shared" si="0"/>
        <v>47.92</v>
      </c>
      <c r="H16" s="46">
        <f t="shared" si="2"/>
        <v>72.89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46.95</v>
      </c>
      <c r="E17" s="42">
        <v>49.11</v>
      </c>
      <c r="F17" s="42">
        <v>16.600000000000001</v>
      </c>
      <c r="G17" s="43">
        <f t="shared" si="0"/>
        <v>46.95</v>
      </c>
      <c r="H17" s="46">
        <f t="shared" si="2"/>
        <v>63.550000000000004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43.98</v>
      </c>
      <c r="E18" s="42">
        <v>62.81</v>
      </c>
      <c r="F18" s="42">
        <v>19.690000000000001</v>
      </c>
      <c r="G18" s="43">
        <f t="shared" si="0"/>
        <v>43.98</v>
      </c>
      <c r="H18" s="46">
        <f t="shared" si="2"/>
        <v>63.67</v>
      </c>
      <c r="I18" s="42"/>
      <c r="J18" s="105">
        <f>_xlfn.RANK.EQ(H12:H26,H12:H26,1)</f>
        <v>2</v>
      </c>
      <c r="K18" s="103">
        <f>LARGE(O12:O26,J18)</f>
        <v>27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45.99</v>
      </c>
      <c r="E19" s="42">
        <v>120</v>
      </c>
      <c r="F19" s="42">
        <v>18.77</v>
      </c>
      <c r="G19" s="43">
        <f t="shared" si="0"/>
        <v>45.99</v>
      </c>
      <c r="H19" s="46">
        <f t="shared" si="2"/>
        <v>64.760000000000005</v>
      </c>
      <c r="I19" s="42"/>
      <c r="J19" s="105">
        <f>_xlfn.RANK.EQ(H12:H26,H12:H26,1)</f>
        <v>3</v>
      </c>
      <c r="K19" s="103">
        <f>LARGE(O12:O26,J19)</f>
        <v>25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59.01</v>
      </c>
      <c r="E20" s="42">
        <v>57.06</v>
      </c>
      <c r="F20" s="42">
        <v>31.43</v>
      </c>
      <c r="G20" s="43">
        <f t="shared" si="0"/>
        <v>57.06</v>
      </c>
      <c r="H20" s="46">
        <f t="shared" si="2"/>
        <v>88.490000000000009</v>
      </c>
      <c r="I20" s="42"/>
      <c r="J20" s="105">
        <f>_xlfn.RANK.EQ(H12:H26,H12:H26,1)</f>
        <v>8</v>
      </c>
      <c r="K20" s="103">
        <f>LARGE(O12:O26,J20)</f>
        <v>15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46.98</v>
      </c>
      <c r="E22" s="42">
        <v>54.99</v>
      </c>
      <c r="F22" s="42">
        <v>18.649999999999999</v>
      </c>
      <c r="G22" s="43">
        <f t="shared" si="0"/>
        <v>46.98</v>
      </c>
      <c r="H22" s="46">
        <f t="shared" si="2"/>
        <v>65.63</v>
      </c>
      <c r="I22" s="42"/>
      <c r="J22" s="105">
        <f>_xlfn.RANK.EQ(H12:H26,H12:H26,1)</f>
        <v>4</v>
      </c>
      <c r="K22" s="103">
        <f>LARGE(O12:O26,J22)</f>
        <v>23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67.14</v>
      </c>
      <c r="E23" s="42">
        <v>68.959999999999994</v>
      </c>
      <c r="F23" s="42">
        <v>30.46</v>
      </c>
      <c r="G23" s="43">
        <f t="shared" si="0"/>
        <v>67.14</v>
      </c>
      <c r="H23" s="46">
        <f t="shared" si="2"/>
        <v>97.6</v>
      </c>
      <c r="I23" s="42"/>
      <c r="J23" s="105">
        <f>_xlfn.RANK.EQ(H12:H26,H12:H26,1)</f>
        <v>9</v>
      </c>
      <c r="K23" s="103">
        <f>LARGE(O12:O26,J23)</f>
        <v>13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120</v>
      </c>
      <c r="E25" s="42">
        <v>50.46</v>
      </c>
      <c r="F25" s="42">
        <v>16.77</v>
      </c>
      <c r="G25" s="43">
        <f>MIN(C25:E25)</f>
        <v>50.46</v>
      </c>
      <c r="H25" s="46">
        <f t="shared" si="2"/>
        <v>67.23</v>
      </c>
      <c r="I25" s="42"/>
      <c r="J25" s="105">
        <f>_xlfn.RANK.EQ(H12:H26,H12:H26,1)</f>
        <v>5</v>
      </c>
      <c r="K25" s="103">
        <f>LARGE(O12:O26,J25)</f>
        <v>21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ht="15" thickBot="1" x14ac:dyDescent="0.4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52.81</v>
      </c>
      <c r="F13" s="89">
        <v>120</v>
      </c>
      <c r="G13" s="43">
        <f t="shared" ref="G13:G26" si="0">MIN(C13:E13)</f>
        <v>52.81</v>
      </c>
      <c r="H13" s="46">
        <f>SUM(F13:G13)</f>
        <v>172.81</v>
      </c>
      <c r="I13" s="42"/>
      <c r="J13" s="105">
        <f>_xlfn.RANK.EQ(H12:H26,H12:H26,1)</f>
        <v>10</v>
      </c>
      <c r="K13" s="103">
        <f>LARGE(O12:O26,J13)</f>
        <v>11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56.05</v>
      </c>
      <c r="E14" s="42">
        <v>120</v>
      </c>
      <c r="F14" s="90">
        <v>120</v>
      </c>
      <c r="G14" s="43">
        <f t="shared" si="0"/>
        <v>56.05</v>
      </c>
      <c r="H14" s="46">
        <f t="shared" ref="H14:H26" si="2">SUM(F14:G14)</f>
        <v>176.05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64.25</v>
      </c>
      <c r="E15" s="42">
        <v>68.599999999999994</v>
      </c>
      <c r="F15" s="89">
        <v>37.07</v>
      </c>
      <c r="G15" s="43">
        <f t="shared" si="0"/>
        <v>64.25</v>
      </c>
      <c r="H15" s="46">
        <f t="shared" si="2"/>
        <v>101.32</v>
      </c>
      <c r="I15" s="42"/>
      <c r="J15" s="105">
        <f>_xlfn.RANK.EQ(H12:H26,H12:H26,1)</f>
        <v>8</v>
      </c>
      <c r="K15" s="103">
        <f>LARGE(O12:O26,J15)</f>
        <v>15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49.8</v>
      </c>
      <c r="E16" s="42">
        <v>52.12</v>
      </c>
      <c r="F16" s="91">
        <v>17.010000000000002</v>
      </c>
      <c r="G16" s="43">
        <f t="shared" si="0"/>
        <v>49.8</v>
      </c>
      <c r="H16" s="46">
        <f t="shared" si="2"/>
        <v>66.81</v>
      </c>
      <c r="I16" s="42"/>
      <c r="J16" s="105">
        <f>_xlfn.RANK.EQ(H12:H26,H12:H26,1)</f>
        <v>3</v>
      </c>
      <c r="K16" s="103">
        <f>LARGE(O12:O26,J16)</f>
        <v>25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53.92</v>
      </c>
      <c r="F17" s="92">
        <v>15.49</v>
      </c>
      <c r="G17" s="43">
        <f t="shared" si="0"/>
        <v>49.3</v>
      </c>
      <c r="H17" s="46">
        <f t="shared" si="2"/>
        <v>64.789999999999992</v>
      </c>
      <c r="I17" s="42"/>
      <c r="J17" s="105">
        <f>_xlfn.RANK.EQ(H12:H26,H12:H26,1)</f>
        <v>2</v>
      </c>
      <c r="K17" s="103">
        <f>LARGE(O12:O26,J17)</f>
        <v>27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44.2</v>
      </c>
      <c r="E18" s="42">
        <v>55.33</v>
      </c>
      <c r="F18" s="89">
        <v>23.23</v>
      </c>
      <c r="G18" s="43">
        <f t="shared" si="0"/>
        <v>44.2</v>
      </c>
      <c r="H18" s="46">
        <f t="shared" si="2"/>
        <v>67.430000000000007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49.41</v>
      </c>
      <c r="E19" s="42">
        <v>54.27</v>
      </c>
      <c r="F19" s="89">
        <v>19.55</v>
      </c>
      <c r="G19" s="43">
        <f t="shared" si="0"/>
        <v>49.41</v>
      </c>
      <c r="H19" s="46">
        <f t="shared" si="2"/>
        <v>68.959999999999994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51.49</v>
      </c>
      <c r="E20" s="42">
        <v>120</v>
      </c>
      <c r="F20" s="92">
        <v>120</v>
      </c>
      <c r="G20" s="43">
        <f t="shared" si="0"/>
        <v>51.49</v>
      </c>
      <c r="H20" s="46">
        <f t="shared" si="2"/>
        <v>171.49</v>
      </c>
      <c r="I20" s="42"/>
      <c r="J20" s="105">
        <f>_xlfn.RANK.EQ(H12:H26,H12:H26,1)</f>
        <v>9</v>
      </c>
      <c r="K20" s="103">
        <f>LARGE(O12:O26,J20)</f>
        <v>13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48.06</v>
      </c>
      <c r="E22" s="42">
        <v>120</v>
      </c>
      <c r="F22" s="89">
        <v>20.98</v>
      </c>
      <c r="G22" s="43">
        <f t="shared" si="0"/>
        <v>48.06</v>
      </c>
      <c r="H22" s="46">
        <f t="shared" si="2"/>
        <v>69.040000000000006</v>
      </c>
      <c r="I22" s="42"/>
      <c r="J22" s="105">
        <f>_xlfn.RANK.EQ(H12:H26,H12:H26,1)</f>
        <v>6</v>
      </c>
      <c r="K22" s="103">
        <f>LARGE(O12:O26,J22)</f>
        <v>19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61.51</v>
      </c>
      <c r="E23" s="42">
        <v>65.94</v>
      </c>
      <c r="F23" s="89">
        <v>23.01</v>
      </c>
      <c r="G23" s="43">
        <f t="shared" si="0"/>
        <v>61.51</v>
      </c>
      <c r="H23" s="46">
        <f t="shared" si="2"/>
        <v>84.52</v>
      </c>
      <c r="I23" s="42"/>
      <c r="J23" s="105">
        <f>_xlfn.RANK.EQ(H12:H26,H12:H26,1)</f>
        <v>7</v>
      </c>
      <c r="K23" s="103">
        <f>LARGE(O12:O26,J23)</f>
        <v>17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47.72</v>
      </c>
      <c r="E25" s="42">
        <v>120</v>
      </c>
      <c r="F25" s="89">
        <v>15.04</v>
      </c>
      <c r="G25" s="43">
        <f>MIN(C25:E25)</f>
        <v>47.72</v>
      </c>
      <c r="H25" s="46">
        <f>SUM(F25:G25)</f>
        <v>62.76</v>
      </c>
      <c r="I25" s="42"/>
      <c r="J25" s="105">
        <f>_xlfn.RANK.EQ(H12:H26,H12:H26,1)</f>
        <v>1</v>
      </c>
      <c r="K25" s="103">
        <f>LARGE(O12:O26,J25)</f>
        <v>30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11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48.79</v>
      </c>
      <c r="E13" s="42">
        <v>53.54</v>
      </c>
      <c r="F13" s="42">
        <v>19.34</v>
      </c>
      <c r="G13" s="43">
        <f t="shared" ref="G13:G26" si="0">MIN(C13:E13)</f>
        <v>48.79</v>
      </c>
      <c r="H13" s="46">
        <f>SUM(F13:G13)</f>
        <v>68.13</v>
      </c>
      <c r="I13" s="42"/>
      <c r="J13" s="105">
        <v>2</v>
      </c>
      <c r="K13" s="103">
        <f>LARGE(O12:O26,J13)</f>
        <v>27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62.07</v>
      </c>
      <c r="E14" s="42">
        <v>63.71</v>
      </c>
      <c r="F14" s="42">
        <v>52.82</v>
      </c>
      <c r="G14" s="43">
        <f t="shared" si="0"/>
        <v>62.07</v>
      </c>
      <c r="H14" s="46">
        <f t="shared" ref="H14:H26" si="2">SUM(F14:G14)</f>
        <v>114.89</v>
      </c>
      <c r="I14" s="42"/>
      <c r="J14" s="105">
        <f>_xlfn.RANK.EQ(H12:H26,H12:H26,1)</f>
        <v>10</v>
      </c>
      <c r="K14" s="103">
        <f>LARGE(O12:O26,J14)</f>
        <v>11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10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69</v>
      </c>
      <c r="E15" s="42">
        <v>66.349999999999994</v>
      </c>
      <c r="F15" s="42">
        <v>34.5</v>
      </c>
      <c r="G15" s="43">
        <f t="shared" si="0"/>
        <v>66.349999999999994</v>
      </c>
      <c r="H15" s="46">
        <f t="shared" si="2"/>
        <v>100.85</v>
      </c>
      <c r="I15" s="42"/>
      <c r="J15" s="105">
        <f>_xlfn.RANK.EQ(H12:H26,H12:H26,1)</f>
        <v>9</v>
      </c>
      <c r="K15" s="103">
        <f>LARGE(O12:O26,J15)</f>
        <v>13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50.45</v>
      </c>
      <c r="E16" s="42">
        <v>56.33</v>
      </c>
      <c r="F16" s="42">
        <v>33.94</v>
      </c>
      <c r="G16" s="43">
        <f t="shared" si="0"/>
        <v>50.45</v>
      </c>
      <c r="H16" s="46">
        <f t="shared" si="2"/>
        <v>84.39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49.28</v>
      </c>
      <c r="E17" s="42">
        <v>120</v>
      </c>
      <c r="F17" s="42">
        <v>21.23</v>
      </c>
      <c r="G17" s="43">
        <f t="shared" si="0"/>
        <v>49.28</v>
      </c>
      <c r="H17" s="46">
        <f t="shared" si="2"/>
        <v>70.510000000000005</v>
      </c>
      <c r="I17" s="42"/>
      <c r="J17" s="105">
        <f>_xlfn.RANK.EQ(H12:H26,H12:H26,1)</f>
        <v>4</v>
      </c>
      <c r="K17" s="103">
        <f>LARGE(O12:O26,J17)</f>
        <v>23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48.66</v>
      </c>
      <c r="E18" s="42">
        <v>55.11</v>
      </c>
      <c r="F18" s="42">
        <v>17.59</v>
      </c>
      <c r="G18" s="43">
        <f t="shared" si="0"/>
        <v>48.66</v>
      </c>
      <c r="H18" s="46">
        <f t="shared" si="2"/>
        <v>66.25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46.75</v>
      </c>
      <c r="E19" s="42">
        <v>51.31</v>
      </c>
      <c r="F19" s="42">
        <v>27.84</v>
      </c>
      <c r="G19" s="43">
        <f t="shared" si="0"/>
        <v>46.75</v>
      </c>
      <c r="H19" s="46">
        <f t="shared" si="2"/>
        <v>74.59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56.36</v>
      </c>
      <c r="E20" s="42">
        <v>120</v>
      </c>
      <c r="F20" s="42">
        <v>27.11</v>
      </c>
      <c r="G20" s="43">
        <f t="shared" si="0"/>
        <v>56.36</v>
      </c>
      <c r="H20" s="46">
        <f t="shared" si="2"/>
        <v>83.47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11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47.75</v>
      </c>
      <c r="E22" s="42">
        <v>55.28</v>
      </c>
      <c r="F22" s="42">
        <v>20.38</v>
      </c>
      <c r="G22" s="43">
        <f t="shared" si="0"/>
        <v>47.75</v>
      </c>
      <c r="H22" s="46">
        <f t="shared" si="2"/>
        <v>68.13</v>
      </c>
      <c r="I22" s="42"/>
      <c r="J22" s="105">
        <v>3</v>
      </c>
      <c r="K22" s="103">
        <f>LARGE(O12:O26,J22)</f>
        <v>25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64.63</v>
      </c>
      <c r="E26" s="76">
        <v>56.09</v>
      </c>
      <c r="F26" s="76">
        <v>32.380000000000003</v>
      </c>
      <c r="G26" s="77">
        <f t="shared" si="0"/>
        <v>56.09</v>
      </c>
      <c r="H26" s="78">
        <f t="shared" si="2"/>
        <v>88.47</v>
      </c>
      <c r="I26" s="76"/>
      <c r="J26" s="106">
        <f>_xlfn.RANK.EQ(H12:H26,H12:H26,1)</f>
        <v>8</v>
      </c>
      <c r="K26" s="104">
        <f>LARGE(O12:O26,J26)</f>
        <v>15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9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49.61</v>
      </c>
      <c r="E13" s="42">
        <v>55.56</v>
      </c>
      <c r="F13" s="42">
        <v>19.899999999999999</v>
      </c>
      <c r="G13" s="43">
        <f t="shared" ref="G13:G26" si="0">MIN(C13:E13)</f>
        <v>49.61</v>
      </c>
      <c r="H13" s="46">
        <f>SUM(F13:G13)</f>
        <v>69.509999999999991</v>
      </c>
      <c r="I13" s="42"/>
      <c r="J13" s="105">
        <f>_xlfn.RANK.EQ(H12:H26,H12:H26,1)</f>
        <v>4</v>
      </c>
      <c r="K13" s="103">
        <f>LARGE(O12:O26,J13)</f>
        <v>23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54.39</v>
      </c>
      <c r="E14" s="42">
        <v>67.099999999999994</v>
      </c>
      <c r="F14" s="42">
        <v>26.85</v>
      </c>
      <c r="G14" s="43">
        <f t="shared" si="0"/>
        <v>54.39</v>
      </c>
      <c r="H14" s="46">
        <f t="shared" ref="H14:H26" si="2">SUM(F14:G14)</f>
        <v>81.240000000000009</v>
      </c>
      <c r="I14" s="42"/>
      <c r="J14" s="105">
        <f>_xlfn.RANK.EQ(H12:H26,H12:H26,1)</f>
        <v>6</v>
      </c>
      <c r="K14" s="103">
        <f>LARGE(O12:O26,J14)</f>
        <v>19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9</v>
      </c>
      <c r="K15" s="103">
        <f>LARGE(O12:O26,J15)</f>
        <v>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50.71</v>
      </c>
      <c r="E16" s="42">
        <v>55.37</v>
      </c>
      <c r="F16" s="42">
        <v>15.9</v>
      </c>
      <c r="G16" s="43">
        <f t="shared" si="0"/>
        <v>50.71</v>
      </c>
      <c r="H16" s="46">
        <f t="shared" si="2"/>
        <v>66.61</v>
      </c>
      <c r="I16" s="42"/>
      <c r="J16" s="105">
        <f>_xlfn.RANK.EQ(H12:H26,H12:H26,1)</f>
        <v>3</v>
      </c>
      <c r="K16" s="103">
        <f>LARGE(O12:O26,J16)</f>
        <v>25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49.31</v>
      </c>
      <c r="E17" s="42">
        <v>53.76</v>
      </c>
      <c r="F17" s="42">
        <v>14.27</v>
      </c>
      <c r="G17" s="43">
        <f t="shared" si="0"/>
        <v>49.31</v>
      </c>
      <c r="H17" s="46">
        <f t="shared" si="2"/>
        <v>63.58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47.81</v>
      </c>
      <c r="E18" s="42">
        <v>55.57</v>
      </c>
      <c r="F18" s="42">
        <v>56.14</v>
      </c>
      <c r="G18" s="43">
        <f t="shared" si="0"/>
        <v>47.81</v>
      </c>
      <c r="H18" s="46">
        <f t="shared" si="2"/>
        <v>103.95</v>
      </c>
      <c r="I18" s="42"/>
      <c r="J18" s="105">
        <f>_xlfn.RANK.EQ(H12:H26,H12:H26,1)</f>
        <v>8</v>
      </c>
      <c r="K18" s="103">
        <f>LARGE(O12:O26,J18)</f>
        <v>15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59.2</v>
      </c>
      <c r="E20" s="42">
        <v>58.87</v>
      </c>
      <c r="F20" s="42">
        <v>20.66</v>
      </c>
      <c r="G20" s="43">
        <f t="shared" si="0"/>
        <v>58.87</v>
      </c>
      <c r="H20" s="46">
        <f t="shared" si="2"/>
        <v>79.53</v>
      </c>
      <c r="I20" s="42"/>
      <c r="J20" s="105">
        <f>_xlfn.RANK.EQ(H12:H26,H12:H26,1)</f>
        <v>5</v>
      </c>
      <c r="K20" s="103">
        <f>LARGE(O12:O26,J20)</f>
        <v>21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9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46.55</v>
      </c>
      <c r="E25" s="42">
        <v>50.59</v>
      </c>
      <c r="F25" s="42">
        <v>20.04</v>
      </c>
      <c r="G25" s="43">
        <f>MIN(C25:E25)</f>
        <v>46.55</v>
      </c>
      <c r="H25" s="46">
        <f t="shared" si="2"/>
        <v>66.59</v>
      </c>
      <c r="I25" s="42"/>
      <c r="J25" s="105">
        <f>_xlfn.RANK.EQ(H12:H26,H12:H26,1)</f>
        <v>2</v>
      </c>
      <c r="K25" s="103">
        <f>LARGE(O12:O26,J25)</f>
        <v>27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58.69</v>
      </c>
      <c r="E26" s="76">
        <v>59.79</v>
      </c>
      <c r="F26" s="76">
        <v>28.85</v>
      </c>
      <c r="G26" s="77">
        <f t="shared" si="0"/>
        <v>58.69</v>
      </c>
      <c r="H26" s="78">
        <f t="shared" si="2"/>
        <v>87.539999999999992</v>
      </c>
      <c r="I26" s="76"/>
      <c r="J26" s="106">
        <f>_xlfn.RANK.EQ(H12:H26,H12:H26,1)</f>
        <v>7</v>
      </c>
      <c r="K26" s="104">
        <f>LARGE(O12:O26,J26)</f>
        <v>17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tabSelected="1" topLeftCell="A12" zoomScale="99" zoomScaleNormal="99" workbookViewId="0">
      <selection activeCell="F17" sqref="F17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soutezi'!D13</f>
        <v>45823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9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47.97</v>
      </c>
      <c r="E13" s="42">
        <v>57.56</v>
      </c>
      <c r="F13" s="42">
        <v>20.25</v>
      </c>
      <c r="G13" s="43">
        <f t="shared" ref="G13:G26" si="0">MIN(C13:E13)</f>
        <v>47.97</v>
      </c>
      <c r="H13" s="46">
        <f>SUM(F13:G13)</f>
        <v>68.22</v>
      </c>
      <c r="I13" s="42"/>
      <c r="J13" s="105">
        <f>_xlfn.RANK.EQ(H12:H26,H12:H26,1)</f>
        <v>3</v>
      </c>
      <c r="K13" s="103">
        <f>LARGE(O12:O26,J13)</f>
        <v>25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65.16</v>
      </c>
      <c r="E14" s="42">
        <v>64.55</v>
      </c>
      <c r="F14" s="42">
        <v>37.049999999999997</v>
      </c>
      <c r="G14" s="43">
        <f t="shared" si="0"/>
        <v>64.55</v>
      </c>
      <c r="H14" s="46">
        <f t="shared" ref="H14:H26" si="2">SUM(F14:G14)</f>
        <v>101.6</v>
      </c>
      <c r="I14" s="42"/>
      <c r="J14" s="105">
        <f>_xlfn.RANK.EQ(H12:H26,H12:H26,1)</f>
        <v>8</v>
      </c>
      <c r="K14" s="103">
        <f>LARGE(O12:O26,J14)</f>
        <v>15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9</v>
      </c>
      <c r="K15" s="103">
        <f>LARGE(O12:O26,J15)</f>
        <v>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51.37</v>
      </c>
      <c r="E16" s="42">
        <v>51.87</v>
      </c>
      <c r="F16" s="42">
        <v>24.07</v>
      </c>
      <c r="G16" s="43">
        <f t="shared" si="0"/>
        <v>51.37</v>
      </c>
      <c r="H16" s="46">
        <f t="shared" si="2"/>
        <v>75.44</v>
      </c>
      <c r="I16" s="42"/>
      <c r="J16" s="105">
        <f>_xlfn.RANK.EQ(H12:H26,H12:H26,1)</f>
        <v>6</v>
      </c>
      <c r="K16" s="103">
        <f>LARGE(O12:O26,J16)</f>
        <v>19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49.82</v>
      </c>
      <c r="E17" s="42">
        <v>120</v>
      </c>
      <c r="F17" s="42">
        <v>15.79</v>
      </c>
      <c r="G17" s="43">
        <f t="shared" si="0"/>
        <v>49.82</v>
      </c>
      <c r="H17" s="46">
        <f t="shared" si="2"/>
        <v>65.61</v>
      </c>
      <c r="I17" s="42"/>
      <c r="J17" s="105">
        <f>_xlfn.RANK.EQ(H12:H26,H12:H26,1)</f>
        <v>2</v>
      </c>
      <c r="K17" s="103">
        <f>LARGE(O12:O26,J17)</f>
        <v>27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43.4</v>
      </c>
      <c r="E18" s="42">
        <v>51.86</v>
      </c>
      <c r="F18" s="42">
        <v>25.62</v>
      </c>
      <c r="G18" s="43">
        <f t="shared" si="0"/>
        <v>43.4</v>
      </c>
      <c r="H18" s="46">
        <f t="shared" si="2"/>
        <v>69.02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63.79</v>
      </c>
      <c r="E20" s="42">
        <v>120</v>
      </c>
      <c r="F20" s="42">
        <v>25.86</v>
      </c>
      <c r="G20" s="43">
        <f t="shared" si="0"/>
        <v>63.79</v>
      </c>
      <c r="H20" s="46">
        <f t="shared" si="2"/>
        <v>89.65</v>
      </c>
      <c r="I20" s="42"/>
      <c r="J20" s="105">
        <f>_xlfn.RANK.EQ(H12:H26,H12:H26,1)</f>
        <v>7</v>
      </c>
      <c r="K20" s="103">
        <f>LARGE(O12:O26,J20)</f>
        <v>17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9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45.25</v>
      </c>
      <c r="E25" s="42">
        <v>53.64</v>
      </c>
      <c r="F25" s="42">
        <v>15.52</v>
      </c>
      <c r="G25" s="43">
        <f>MIN(C25:E25)</f>
        <v>45.25</v>
      </c>
      <c r="H25" s="46">
        <f t="shared" si="2"/>
        <v>60.769999999999996</v>
      </c>
      <c r="I25" s="42"/>
      <c r="J25" s="105">
        <f>_xlfn.RANK.EQ(H12:H26,H12:H26,1)</f>
        <v>1</v>
      </c>
      <c r="K25" s="103">
        <f>LARGE(O12:O26,J25)</f>
        <v>30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49.61</v>
      </c>
      <c r="E26" s="76">
        <v>63</v>
      </c>
      <c r="F26" s="76">
        <v>21.91</v>
      </c>
      <c r="G26" s="77">
        <f t="shared" si="0"/>
        <v>49.61</v>
      </c>
      <c r="H26" s="78">
        <f t="shared" si="2"/>
        <v>71.52</v>
      </c>
      <c r="I26" s="76"/>
      <c r="J26" s="106">
        <f>_xlfn.RANK.EQ(H12:H26,H12:H26,1)</f>
        <v>5</v>
      </c>
      <c r="K26" s="104">
        <f>LARGE(O12:O26,J26)</f>
        <v>21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</row>
    <row r="2" spans="1:19" ht="15" thickBot="1" x14ac:dyDescent="0.4">
      <c r="A2" s="145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2025-06-15T15:12:06Z</cp:lastPrinted>
  <dcterms:created xsi:type="dcterms:W3CDTF">2022-09-18T05:44:52Z</dcterms:created>
  <dcterms:modified xsi:type="dcterms:W3CDTF">2025-09-19T21:01:48Z</dcterms:modified>
  <cp:category/>
  <cp:contentStatus/>
</cp:coreProperties>
</file>