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4.ročník/Soutěže/"/>
    </mc:Choice>
  </mc:AlternateContent>
  <xr:revisionPtr revIDLastSave="15" documentId="8_{DBB1D6A4-1322-46C6-B7AE-2C7A64B8C2F9}" xr6:coauthVersionLast="47" xr6:coauthVersionMax="47" xr10:uidLastSave="{BF689113-5BEF-488D-A28E-44287113C807}"/>
  <bookViews>
    <workbookView showSheetTabs="0" xWindow="-110" yWindow="-110" windowWidth="19420" windowHeight="10420" firstSheet="1" activeTab="3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1" l="1"/>
  <c r="H36" i="21" s="1"/>
  <c r="I36" i="21" s="1"/>
  <c r="H14" i="21"/>
  <c r="H31" i="21" s="1"/>
  <c r="I31" i="21" s="1"/>
  <c r="G25" i="18"/>
  <c r="G25" i="19"/>
  <c r="G25" i="17"/>
  <c r="G25" i="15"/>
  <c r="H25" i="15" s="1"/>
  <c r="G25" i="16"/>
  <c r="H25" i="16" s="1"/>
  <c r="G25" i="14"/>
  <c r="G25" i="13"/>
  <c r="G25" i="1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H25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H15" i="12" l="1"/>
  <c r="J25" i="12" s="1"/>
  <c r="Q18" i="13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2" i="13"/>
  <c r="J20" i="13"/>
  <c r="J15" i="13"/>
  <c r="J23" i="13"/>
  <c r="J18" i="13"/>
  <c r="J26" i="13"/>
  <c r="J13" i="13"/>
  <c r="J21" i="13"/>
  <c r="J16" i="13"/>
  <c r="J24" i="13"/>
  <c r="Q13" i="13"/>
  <c r="R13" i="13" s="1"/>
  <c r="O13" i="13" s="1"/>
  <c r="J22" i="12"/>
  <c r="J13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J14" i="12" l="1"/>
  <c r="K14" i="12" s="1"/>
  <c r="J18" i="12"/>
  <c r="K18" i="12" s="1"/>
  <c r="J19" i="12"/>
  <c r="K19" i="12" s="1"/>
  <c r="J26" i="12"/>
  <c r="K26" i="12" s="1"/>
  <c r="J23" i="12"/>
  <c r="K23" i="12" s="1"/>
  <c r="J16" i="12"/>
  <c r="K16" i="12" s="1"/>
  <c r="J15" i="12"/>
  <c r="K15" i="12" s="1"/>
  <c r="J12" i="12"/>
  <c r="K12" i="12" s="1"/>
  <c r="J24" i="12"/>
  <c r="K24" i="12" s="1"/>
  <c r="J20" i="12"/>
  <c r="K20" i="12" s="1"/>
  <c r="J21" i="12"/>
  <c r="K21" i="12" s="1"/>
  <c r="J17" i="12"/>
  <c r="K17" i="12" s="1"/>
  <c r="Q49" i="2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18" i="15"/>
  <c r="K13" i="16"/>
  <c r="K20" i="15"/>
  <c r="K24" i="15"/>
  <c r="K16" i="17"/>
  <c r="K25" i="15"/>
  <c r="K25" i="12"/>
  <c r="K15" i="13"/>
  <c r="K21" i="15"/>
  <c r="K13" i="15"/>
  <c r="K17" i="17"/>
  <c r="K26" i="15"/>
  <c r="K14" i="11"/>
  <c r="K13" i="14"/>
  <c r="K12" i="15"/>
  <c r="K22" i="15"/>
  <c r="K17" i="16"/>
  <c r="K19" i="17"/>
  <c r="K15" i="19"/>
  <c r="K14" i="15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3" i="12"/>
  <c r="K22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<sst xmlns="http://schemas.openxmlformats.org/spreadsheetml/2006/main" count="424" uniqueCount="103">
  <si>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</si>
  <si>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</si>
  <si>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</si>
  <si>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</si>
  <si>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</si>
  <si>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</si>
  <si>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</si>
  <si>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</si>
  <si>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</si>
  <si>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</si>
  <si>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</si>
  <si>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</si>
  <si>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</si>
  <si>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</si>
  <si>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</si>
  <si>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</si>
  <si>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</si>
  <si>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</si>
  <si>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</si>
  <si>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</si>
  <si>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Mladší  žáci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</si>
  <si>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</si>
  <si>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</si>
  <si>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</si>
  <si>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</si>
  <si>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</si>
  <si>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</si>
  <si>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</si>
  <si>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</si>
  <si>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</si>
  <si>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</si>
  <si>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</si>
  <si>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</si>
  <si>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</si>
  <si>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</si>
  <si>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</si>
  <si>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</si>
  <si>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</si>
  <si>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</si>
  <si>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</si>
  <si>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</si>
  <si>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</si>
  <si>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</si>
  <si>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</si>
  <si>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</si>
  <si>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</si>
  <si>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</si>
  <si>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</si>
  <si>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</si>
  <si>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</si>
  <si>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</si>
  <si>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</si>
  <si>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</si>
  <si>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</si>
  <si>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</si>
  <si>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</si>
  <si>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</si>
  <si>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</si>
  <si>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</si>
  <si>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</si>
  <si>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</si>
  <si>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</si>
  <si>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</si>
  <si>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</si>
  <si>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</si>
  <si>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</si>
  <si>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</si>
  <si>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</si>
  <si>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</si>
  <si>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</si>
  <si>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</si>
  <si>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</si>
  <si>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</si>
  <si>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</si>
  <si>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</si>
  <si>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</si>
  <si>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</si>
  <si>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</si>
  <si>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</si>
  <si>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</si>
  <si>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</si>
  <si>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</si>
  <si>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</si>
  <si>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</si>
  <si>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</si>
  <si>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</si>
  <si>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</si>
  <si>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</si>
  <si>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2024/2025</t>
  </si>
  <si>
    <t>24. ročník</t>
  </si>
  <si>
    <t>Jana Dolníčková</t>
  </si>
  <si>
    <t>Hlína</t>
  </si>
  <si>
    <t>SDH Hlína</t>
  </si>
  <si>
    <t>Sivice</t>
  </si>
  <si>
    <t>Ivančice</t>
  </si>
  <si>
    <t>Lelekovice</t>
  </si>
  <si>
    <t>Kuřim C</t>
  </si>
  <si>
    <t>Slavkov u Brna A</t>
  </si>
  <si>
    <t>Slavkov u Brna B</t>
  </si>
  <si>
    <t>Rudka B</t>
  </si>
  <si>
    <t>Rudka A</t>
  </si>
  <si>
    <t>Milan Weis</t>
  </si>
  <si>
    <t>Pavel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</si>
</sst>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1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31" fillId="0" borderId="15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8" xfId="0" applyFont="1" applyBorder="1"/>
    <xf numFmtId="2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textRotation="90"/>
    </xf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sqref="A1:A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6" t="s">
        <v>0</v>
      </c>
      <c r="B1" s="148" t="s">
        <v>1</v>
      </c>
      <c r="C1" s="87"/>
    </row>
    <row r="2" spans="1:81" ht="15" thickBot="1" x14ac:dyDescent="0.4">
      <c r="A2" s="147"/>
      <c r="B2" s="149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24. ročník</v>
      </c>
      <c r="E7" s="4"/>
      <c r="L7" s="4" t="str">
        <f>uvod!G7</f>
        <v>Mladší  žáci</v>
      </c>
      <c r="M7" s="4"/>
    </row>
    <row r="9" spans="1:81" ht="138.5" x14ac:dyDescent="0.35">
      <c r="B9" s="8" t="s">
        <v>3</v>
      </c>
      <c r="C9" s="145" t="str">
        <f>'seznam soutezi'!E8</f>
        <v xml:space="preserve"> Syrovice</v>
      </c>
      <c r="D9" s="145"/>
      <c r="E9" s="145" t="str">
        <f>'seznam soutezi'!E9</f>
        <v>Přísnotice</v>
      </c>
      <c r="F9" s="145"/>
      <c r="G9" s="145" t="str">
        <f>'seznam soutezi'!E10</f>
        <v>Lelekovice</v>
      </c>
      <c r="H9" s="145"/>
      <c r="I9" s="145" t="str">
        <f>'seznam soutezi'!E11</f>
        <v>Kuřim</v>
      </c>
      <c r="J9" s="145"/>
      <c r="K9" s="145" t="str">
        <f>'seznam soutezi'!E12</f>
        <v>Hlína</v>
      </c>
      <c r="L9" s="145"/>
      <c r="M9" s="145" t="str">
        <f>'seznam soutezi'!E13</f>
        <v>Veverská Bítýška</v>
      </c>
      <c r="N9" s="145"/>
      <c r="O9" s="145">
        <f>'seznam soutezi'!E14</f>
        <v>0</v>
      </c>
      <c r="P9" s="145"/>
      <c r="Q9" s="145">
        <f>'seznam soutezi'!E15</f>
        <v>0</v>
      </c>
      <c r="R9" s="145"/>
      <c r="S9" s="145">
        <f>'seznam soutezi'!E16</f>
        <v>0</v>
      </c>
      <c r="T9" s="145"/>
      <c r="U9" s="145">
        <f>'seznam soutezi'!E17</f>
        <v>0</v>
      </c>
      <c r="V9" s="145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Hlína</v>
      </c>
      <c r="C11" s="81">
        <f>'1'!K12</f>
        <v>27</v>
      </c>
      <c r="D11" s="69">
        <f>'1'!F12</f>
        <v>21.75</v>
      </c>
      <c r="E11" s="82">
        <f>'2'!K12</f>
        <v>9</v>
      </c>
      <c r="F11" s="69">
        <f>'2'!F12</f>
        <v>120</v>
      </c>
      <c r="G11" s="82">
        <f>'3'!K12</f>
        <v>19</v>
      </c>
      <c r="H11" s="69">
        <f>'3'!F12</f>
        <v>21.51</v>
      </c>
      <c r="I11" s="82">
        <f>'4'!K12</f>
        <v>30</v>
      </c>
      <c r="J11" s="69">
        <f>'4'!F12</f>
        <v>26.95</v>
      </c>
      <c r="K11" s="82">
        <f>'5'!K12</f>
        <v>25</v>
      </c>
      <c r="L11" s="69">
        <f>'5'!F12</f>
        <v>20.72</v>
      </c>
      <c r="M11" s="82">
        <f>'6'!K12</f>
        <v>23</v>
      </c>
      <c r="N11" s="69">
        <f>'6'!F12</f>
        <v>22.7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133</v>
      </c>
      <c r="X11" s="70">
        <f>_xlfn.RANK.EQ(W11:W25,W11:W25,)</f>
        <v>5</v>
      </c>
      <c r="Y11" s="71">
        <f>prubezne!O9</f>
        <v>9</v>
      </c>
      <c r="Z11" s="71">
        <f>MAX(AW11:BF11)</f>
        <v>120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124</v>
      </c>
      <c r="AF11" s="71">
        <f>prubezne!S9</f>
        <v>2</v>
      </c>
      <c r="AG11" s="71">
        <f t="shared" ref="AG11:AG25" si="0">SUM(E44,G44,I44,K44,M44,O44,Q44,S44,U44,W44)</f>
        <v>233.62999999999997</v>
      </c>
      <c r="AH11" s="71">
        <f>SUM(AA11,AD11)</f>
        <v>120</v>
      </c>
      <c r="AI11" s="71">
        <f>AG11-AH11</f>
        <v>113.62999999999997</v>
      </c>
      <c r="AL11">
        <f t="shared" ref="AL11:AL25" si="1">DELTA(Y11,C11)</f>
        <v>0</v>
      </c>
      <c r="AM11">
        <f t="shared" ref="AM11:AM25" si="2">DELTA(Y11,E11)</f>
        <v>1</v>
      </c>
      <c r="AN11">
        <f t="shared" ref="AN11:AN25" si="3">DELTA(Y11,G11)</f>
        <v>0</v>
      </c>
      <c r="AO11">
        <f t="shared" ref="AO11:AO25" si="4">DELTA(Y11,I11)</f>
        <v>0</v>
      </c>
      <c r="AP11">
        <f t="shared" ref="AP11:AP25" si="5">DELTA(Y11,K11)</f>
        <v>0</v>
      </c>
      <c r="AQ11">
        <f t="shared" ref="AQ11:AQ25" si="6">DELTA(Y11,M11)</f>
        <v>0</v>
      </c>
      <c r="AR11">
        <f t="shared" ref="AR11:AR25" si="7">DELTA(Y11,O11)</f>
        <v>0</v>
      </c>
      <c r="AS11">
        <f t="shared" ref="AS11:AS25" si="8">DELTA(Y11,Q11)</f>
        <v>0</v>
      </c>
      <c r="AT11">
        <f t="shared" ref="AT11:AT25" si="9">DELTA(Y11,S11)</f>
        <v>0</v>
      </c>
      <c r="AU11">
        <f t="shared" ref="AU11:AU25" si="10">DELTA(Y11,U11)</f>
        <v>0</v>
      </c>
      <c r="AW11">
        <f>PRODUCT(AL11,D11)</f>
        <v>0</v>
      </c>
      <c r="AX11">
        <f t="shared" ref="AX11:AX25" si="11">PRODUCT(AM11,F11)</f>
        <v>120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0</v>
      </c>
      <c r="BJ11">
        <f t="shared" ref="BJ11:BJ25" si="21">DELTA(AB11,E11)</f>
        <v>0</v>
      </c>
      <c r="BK11">
        <f t="shared" ref="BK11:BK25" si="22">DELTA(AB11,G11)</f>
        <v>0</v>
      </c>
      <c r="BL11">
        <f t="shared" ref="BL11:BL25" si="23">DELTA(AB11,I11)</f>
        <v>0</v>
      </c>
      <c r="BM11">
        <f t="shared" ref="BM11:BM25" si="24">DELTA(AB11,K11)</f>
        <v>0</v>
      </c>
      <c r="BN11">
        <f t="shared" ref="BN11:BN25" si="25">DELTA(AB11,M11)</f>
        <v>0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Hrušovany u Brna</v>
      </c>
      <c r="C12" s="80">
        <f>'1'!K13</f>
        <v>0</v>
      </c>
      <c r="D12" s="66">
        <f>'1'!F13</f>
        <v>0</v>
      </c>
      <c r="E12" s="43">
        <f>'2'!K13</f>
        <v>0</v>
      </c>
      <c r="F12" s="66">
        <f>'2'!F13</f>
        <v>0</v>
      </c>
      <c r="G12" s="43">
        <f>'3'!K13</f>
        <v>13</v>
      </c>
      <c r="H12" s="66">
        <f>'3'!F13</f>
        <v>63.44</v>
      </c>
      <c r="I12" s="43">
        <f>'4'!K13</f>
        <v>0</v>
      </c>
      <c r="J12" s="66">
        <f>'4'!F13</f>
        <v>0</v>
      </c>
      <c r="K12" s="43">
        <f>'5'!K13</f>
        <v>17</v>
      </c>
      <c r="L12" s="66">
        <f>'5'!F13</f>
        <v>37.24</v>
      </c>
      <c r="M12" s="43">
        <f>'6'!K13</f>
        <v>0</v>
      </c>
      <c r="N12" s="66">
        <f>'6'!F13</f>
        <v>0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30</v>
      </c>
      <c r="X12" s="42">
        <f>_xlfn.RANK.EQ(W11:W25,W11:W25,)</f>
        <v>11</v>
      </c>
      <c r="Y12" s="55">
        <f>prubezne!O10</f>
        <v>0</v>
      </c>
      <c r="Z12" s="55">
        <f t="shared" ref="Z12:Z25" si="40">MAX(AW12:BF12)</f>
        <v>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30</v>
      </c>
      <c r="AF12" s="55">
        <f>prubezne!S10</f>
        <v>11</v>
      </c>
      <c r="AG12" s="55">
        <f t="shared" si="0"/>
        <v>580.68000000000006</v>
      </c>
      <c r="AH12" s="55">
        <f t="shared" ref="AH12:AH25" si="44">SUM(AA12,AD12)</f>
        <v>120</v>
      </c>
      <c r="AI12" s="55">
        <f t="shared" ref="AI12:AI25" si="45">AG12-AH12</f>
        <v>460.68000000000006</v>
      </c>
      <c r="AL12">
        <f t="shared" si="1"/>
        <v>1</v>
      </c>
      <c r="AM12">
        <f t="shared" si="2"/>
        <v>1</v>
      </c>
      <c r="AN12">
        <f t="shared" si="3"/>
        <v>0</v>
      </c>
      <c r="AO12">
        <f t="shared" si="4"/>
        <v>1</v>
      </c>
      <c r="AP12">
        <f t="shared" si="5"/>
        <v>0</v>
      </c>
      <c r="AQ12">
        <f t="shared" si="6"/>
        <v>1</v>
      </c>
      <c r="AR12">
        <f t="shared" si="7"/>
        <v>1</v>
      </c>
      <c r="AS12">
        <f t="shared" si="8"/>
        <v>1</v>
      </c>
      <c r="AT12">
        <f t="shared" si="9"/>
        <v>1</v>
      </c>
      <c r="AU12">
        <f t="shared" si="10"/>
        <v>1</v>
      </c>
      <c r="AW12">
        <f t="shared" ref="AW12:AW25" si="46">PRODUCT(AL12,D12)</f>
        <v>0</v>
      </c>
      <c r="AX12">
        <f t="shared" si="11"/>
        <v>0</v>
      </c>
      <c r="AY12">
        <f t="shared" si="12"/>
        <v>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1</v>
      </c>
      <c r="BJ12">
        <f t="shared" si="21"/>
        <v>1</v>
      </c>
      <c r="BK12">
        <f t="shared" si="22"/>
        <v>0</v>
      </c>
      <c r="BL12">
        <f t="shared" si="23"/>
        <v>1</v>
      </c>
      <c r="BM12">
        <f t="shared" si="24"/>
        <v>0</v>
      </c>
      <c r="BN12">
        <f t="shared" si="25"/>
        <v>1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Ivančice</v>
      </c>
      <c r="C13" s="81">
        <f>'1'!K14</f>
        <v>0</v>
      </c>
      <c r="D13" s="69">
        <f>'1'!F14</f>
        <v>0</v>
      </c>
      <c r="E13" s="82">
        <f>'2'!K14</f>
        <v>13</v>
      </c>
      <c r="F13" s="69">
        <f>'2'!F14</f>
        <v>58.31</v>
      </c>
      <c r="G13" s="82">
        <f>'3'!K14</f>
        <v>15</v>
      </c>
      <c r="H13" s="69">
        <f>'3'!F14</f>
        <v>42.84</v>
      </c>
      <c r="I13" s="82">
        <f>'4'!K14</f>
        <v>0</v>
      </c>
      <c r="J13" s="69">
        <f>'4'!F14</f>
        <v>0</v>
      </c>
      <c r="K13" s="82">
        <f>'5'!K14</f>
        <v>15</v>
      </c>
      <c r="L13" s="69">
        <f>'5'!F14</f>
        <v>31.69</v>
      </c>
      <c r="M13" s="82">
        <f>'6'!K14</f>
        <v>0</v>
      </c>
      <c r="N13" s="69">
        <f>'6'!F14</f>
        <v>0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43</v>
      </c>
      <c r="X13" s="70">
        <f>_xlfn.RANK.EQ(W11:W25,W11:W25,)</f>
        <v>9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43</v>
      </c>
      <c r="AF13" s="71">
        <f>prubezne!S11</f>
        <v>9</v>
      </c>
      <c r="AG13" s="71">
        <f t="shared" si="0"/>
        <v>492.84</v>
      </c>
      <c r="AH13" s="71">
        <f t="shared" si="44"/>
        <v>120</v>
      </c>
      <c r="AI13" s="71">
        <f t="shared" si="45"/>
        <v>372.84</v>
      </c>
      <c r="AL13">
        <f t="shared" si="1"/>
        <v>1</v>
      </c>
      <c r="AM13">
        <f t="shared" si="2"/>
        <v>0</v>
      </c>
      <c r="AN13">
        <f t="shared" si="3"/>
        <v>0</v>
      </c>
      <c r="AO13">
        <f t="shared" si="4"/>
        <v>1</v>
      </c>
      <c r="AP13">
        <f t="shared" si="5"/>
        <v>0</v>
      </c>
      <c r="AQ13">
        <f t="shared" si="6"/>
        <v>1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0</v>
      </c>
      <c r="BK13">
        <f t="shared" si="22"/>
        <v>0</v>
      </c>
      <c r="BL13">
        <f t="shared" si="23"/>
        <v>1</v>
      </c>
      <c r="BM13">
        <f t="shared" si="24"/>
        <v>0</v>
      </c>
      <c r="BN13">
        <f t="shared" si="25"/>
        <v>1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Kuřim A</v>
      </c>
      <c r="C14" s="80">
        <f>'1'!K15</f>
        <v>19</v>
      </c>
      <c r="D14" s="66">
        <f>'1'!F15</f>
        <v>60.78</v>
      </c>
      <c r="E14" s="43">
        <f>'2'!K15</f>
        <v>25</v>
      </c>
      <c r="F14" s="66">
        <f>'2'!F15</f>
        <v>24.92</v>
      </c>
      <c r="G14" s="43">
        <f>'3'!K15</f>
        <v>17</v>
      </c>
      <c r="H14" s="66">
        <f>'3'!F15</f>
        <v>24.87</v>
      </c>
      <c r="I14" s="43">
        <f>'4'!K15</f>
        <v>23</v>
      </c>
      <c r="J14" s="66">
        <f>'4'!F15</f>
        <v>26.73</v>
      </c>
      <c r="K14" s="43">
        <f>'5'!K15</f>
        <v>21</v>
      </c>
      <c r="L14" s="66">
        <f>'5'!F15</f>
        <v>25.63</v>
      </c>
      <c r="M14" s="43">
        <f>'6'!K15</f>
        <v>21</v>
      </c>
      <c r="N14" s="66">
        <f>'6'!F15</f>
        <v>32.119999999999997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126</v>
      </c>
      <c r="X14" s="42">
        <f>_xlfn.RANK.EQ(W11:W25,W11:W25,)</f>
        <v>6</v>
      </c>
      <c r="Y14" s="55">
        <f>prubezne!O12</f>
        <v>17</v>
      </c>
      <c r="Z14" s="55">
        <f t="shared" si="40"/>
        <v>24.87</v>
      </c>
      <c r="AA14" s="55">
        <f t="shared" si="41"/>
        <v>24.87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109</v>
      </c>
      <c r="AF14" s="55">
        <f>prubezne!S12</f>
        <v>6</v>
      </c>
      <c r="AG14" s="55">
        <f t="shared" si="0"/>
        <v>195.05</v>
      </c>
      <c r="AH14" s="55">
        <f t="shared" si="44"/>
        <v>24.87</v>
      </c>
      <c r="AI14" s="55">
        <f t="shared" si="45"/>
        <v>170.18</v>
      </c>
      <c r="AL14">
        <f t="shared" si="1"/>
        <v>0</v>
      </c>
      <c r="AM14">
        <f t="shared" si="2"/>
        <v>0</v>
      </c>
      <c r="AN14">
        <f t="shared" si="3"/>
        <v>1</v>
      </c>
      <c r="AO14">
        <f t="shared" si="4"/>
        <v>0</v>
      </c>
      <c r="AP14">
        <f t="shared" si="5"/>
        <v>0</v>
      </c>
      <c r="AQ14">
        <f t="shared" si="6"/>
        <v>0</v>
      </c>
      <c r="AR14">
        <f t="shared" si="7"/>
        <v>0</v>
      </c>
      <c r="AS14">
        <f t="shared" si="8"/>
        <v>0</v>
      </c>
      <c r="AT14">
        <f t="shared" si="9"/>
        <v>0</v>
      </c>
      <c r="AU14">
        <f t="shared" si="10"/>
        <v>0</v>
      </c>
      <c r="AW14">
        <f t="shared" si="46"/>
        <v>0</v>
      </c>
      <c r="AX14">
        <f t="shared" si="11"/>
        <v>0</v>
      </c>
      <c r="AY14">
        <f t="shared" si="12"/>
        <v>24.87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0</v>
      </c>
      <c r="BJ14">
        <f t="shared" si="21"/>
        <v>0</v>
      </c>
      <c r="BK14">
        <f t="shared" si="22"/>
        <v>0</v>
      </c>
      <c r="BL14">
        <f t="shared" si="23"/>
        <v>0</v>
      </c>
      <c r="BM14">
        <f t="shared" si="24"/>
        <v>0</v>
      </c>
      <c r="BN14">
        <f t="shared" si="25"/>
        <v>0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B</v>
      </c>
      <c r="C15" s="81">
        <f>'1'!K16</f>
        <v>30</v>
      </c>
      <c r="D15" s="69">
        <f>'1'!F16</f>
        <v>21.69</v>
      </c>
      <c r="E15" s="82">
        <f>'2'!K16</f>
        <v>30</v>
      </c>
      <c r="F15" s="69">
        <f>'2'!F16</f>
        <v>22.78</v>
      </c>
      <c r="G15" s="82">
        <f>'3'!K16</f>
        <v>27</v>
      </c>
      <c r="H15" s="69">
        <f>'3'!F16</f>
        <v>23.24</v>
      </c>
      <c r="I15" s="82">
        <f>'4'!K16</f>
        <v>27</v>
      </c>
      <c r="J15" s="69">
        <f>'4'!F16</f>
        <v>23.74</v>
      </c>
      <c r="K15" s="82">
        <f>'5'!K16</f>
        <v>27</v>
      </c>
      <c r="L15" s="69">
        <f>'5'!F16</f>
        <v>19.75</v>
      </c>
      <c r="M15" s="82">
        <f>'6'!K16</f>
        <v>30</v>
      </c>
      <c r="N15" s="69">
        <f>'6'!F16</f>
        <v>19.48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171</v>
      </c>
      <c r="X15" s="70">
        <f>_xlfn.RANK.EQ(W11:W25,W11:W25,)</f>
        <v>1</v>
      </c>
      <c r="Y15" s="71">
        <f>prubezne!O13</f>
        <v>27</v>
      </c>
      <c r="Z15" s="71">
        <f t="shared" si="40"/>
        <v>23.74</v>
      </c>
      <c r="AA15" s="71">
        <f t="shared" si="41"/>
        <v>23.74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144</v>
      </c>
      <c r="AF15" s="71">
        <f>prubezne!S13</f>
        <v>1</v>
      </c>
      <c r="AG15" s="71">
        <f t="shared" si="0"/>
        <v>130.67999999999998</v>
      </c>
      <c r="AH15" s="71">
        <f t="shared" si="44"/>
        <v>23.74</v>
      </c>
      <c r="AI15" s="71">
        <f t="shared" si="45"/>
        <v>106.93999999999998</v>
      </c>
      <c r="AL15">
        <f t="shared" si="1"/>
        <v>0</v>
      </c>
      <c r="AM15">
        <f t="shared" si="2"/>
        <v>0</v>
      </c>
      <c r="AN15">
        <f t="shared" si="3"/>
        <v>1</v>
      </c>
      <c r="AO15">
        <f t="shared" si="4"/>
        <v>1</v>
      </c>
      <c r="AP15">
        <f t="shared" si="5"/>
        <v>1</v>
      </c>
      <c r="AQ15">
        <f t="shared" si="6"/>
        <v>0</v>
      </c>
      <c r="AR15">
        <f t="shared" si="7"/>
        <v>0</v>
      </c>
      <c r="AS15">
        <f t="shared" si="8"/>
        <v>0</v>
      </c>
      <c r="AT15">
        <f t="shared" si="9"/>
        <v>0</v>
      </c>
      <c r="AU15">
        <f t="shared" si="10"/>
        <v>0</v>
      </c>
      <c r="AW15">
        <f t="shared" si="46"/>
        <v>0</v>
      </c>
      <c r="AX15">
        <f t="shared" si="11"/>
        <v>0</v>
      </c>
      <c r="AY15">
        <f t="shared" si="12"/>
        <v>23.24</v>
      </c>
      <c r="AZ15">
        <f t="shared" si="13"/>
        <v>23.74</v>
      </c>
      <c r="BA15">
        <f t="shared" si="14"/>
        <v>19.75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0</v>
      </c>
      <c r="BL15">
        <f t="shared" si="23"/>
        <v>0</v>
      </c>
      <c r="BM15">
        <f t="shared" si="24"/>
        <v>0</v>
      </c>
      <c r="BN15">
        <f t="shared" si="25"/>
        <v>0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Kuřim C</v>
      </c>
      <c r="C16" s="80">
        <f>'1'!K17</f>
        <v>0</v>
      </c>
      <c r="D16" s="66">
        <f>'1'!F17</f>
        <v>0</v>
      </c>
      <c r="E16" s="43">
        <f>'2'!K17</f>
        <v>0</v>
      </c>
      <c r="F16" s="66">
        <f>'2'!F17</f>
        <v>0</v>
      </c>
      <c r="G16" s="43">
        <f>'3'!K17</f>
        <v>0</v>
      </c>
      <c r="H16" s="66">
        <f>'3'!F17</f>
        <v>0</v>
      </c>
      <c r="I16" s="43">
        <f>'4'!K17</f>
        <v>0</v>
      </c>
      <c r="J16" s="66">
        <f>'4'!F17</f>
        <v>0</v>
      </c>
      <c r="K16" s="43">
        <f>'5'!K17</f>
        <v>0</v>
      </c>
      <c r="L16" s="66">
        <f>'5'!F17</f>
        <v>0</v>
      </c>
      <c r="M16" s="43">
        <f>'6'!K17</f>
        <v>19</v>
      </c>
      <c r="N16" s="66">
        <f>'6'!F17</f>
        <v>34.29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19</v>
      </c>
      <c r="X16" s="42">
        <f>_xlfn.RANK.EQ(W11:W25,W11:W25,)</f>
        <v>13</v>
      </c>
      <c r="Y16" s="55">
        <f>prubezne!O14</f>
        <v>0</v>
      </c>
      <c r="Z16" s="55">
        <f t="shared" si="40"/>
        <v>0</v>
      </c>
      <c r="AA16" s="55">
        <f t="shared" si="41"/>
        <v>120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19</v>
      </c>
      <c r="AF16" s="55">
        <f>prubezne!S14</f>
        <v>13</v>
      </c>
      <c r="AG16" s="55">
        <f t="shared" si="0"/>
        <v>634.29</v>
      </c>
      <c r="AH16" s="55">
        <f t="shared" si="44"/>
        <v>120</v>
      </c>
      <c r="AI16" s="55">
        <f t="shared" si="45"/>
        <v>514.29</v>
      </c>
      <c r="AL16">
        <f t="shared" si="1"/>
        <v>1</v>
      </c>
      <c r="AM16">
        <f t="shared" si="2"/>
        <v>1</v>
      </c>
      <c r="AN16">
        <f t="shared" si="3"/>
        <v>1</v>
      </c>
      <c r="AO16">
        <f t="shared" si="4"/>
        <v>1</v>
      </c>
      <c r="AP16">
        <f t="shared" si="5"/>
        <v>1</v>
      </c>
      <c r="AQ16">
        <f t="shared" si="6"/>
        <v>0</v>
      </c>
      <c r="AR16">
        <f t="shared" si="7"/>
        <v>1</v>
      </c>
      <c r="AS16">
        <f t="shared" si="8"/>
        <v>1</v>
      </c>
      <c r="AT16">
        <f t="shared" si="9"/>
        <v>1</v>
      </c>
      <c r="AU16">
        <f t="shared" si="10"/>
        <v>1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0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1</v>
      </c>
      <c r="BJ16">
        <f t="shared" si="21"/>
        <v>1</v>
      </c>
      <c r="BK16">
        <f t="shared" si="22"/>
        <v>1</v>
      </c>
      <c r="BL16">
        <f t="shared" si="23"/>
        <v>1</v>
      </c>
      <c r="BM16">
        <f t="shared" si="24"/>
        <v>1</v>
      </c>
      <c r="BN16">
        <f t="shared" si="25"/>
        <v>0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</v>
      </c>
      <c r="C17" s="81">
        <f>'1'!K18</f>
        <v>15</v>
      </c>
      <c r="D17" s="69">
        <f>'1'!F18</f>
        <v>120</v>
      </c>
      <c r="E17" s="82">
        <f>'2'!K18</f>
        <v>27</v>
      </c>
      <c r="F17" s="69">
        <f>'2'!F18</f>
        <v>24.12</v>
      </c>
      <c r="G17" s="82">
        <f>'3'!K18</f>
        <v>30</v>
      </c>
      <c r="H17" s="69">
        <f>'3'!F18</f>
        <v>19.39</v>
      </c>
      <c r="I17" s="82">
        <f>'4'!K18</f>
        <v>21</v>
      </c>
      <c r="J17" s="69">
        <f>'4'!F18</f>
        <v>29.3</v>
      </c>
      <c r="K17" s="82">
        <f>'5'!K18</f>
        <v>30</v>
      </c>
      <c r="L17" s="69">
        <f>'5'!F18</f>
        <v>19.18</v>
      </c>
      <c r="M17" s="82">
        <f>'6'!K18</f>
        <v>15</v>
      </c>
      <c r="N17" s="69">
        <f>'6'!F18</f>
        <v>85.98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138</v>
      </c>
      <c r="X17" s="70">
        <f>_xlfn.RANK.EQ(W11:W25,W11:W25,)</f>
        <v>3</v>
      </c>
      <c r="Y17" s="71">
        <f>prubezne!O15</f>
        <v>15</v>
      </c>
      <c r="Z17" s="71">
        <f t="shared" si="40"/>
        <v>120</v>
      </c>
      <c r="AA17" s="71">
        <f t="shared" si="41"/>
        <v>120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123</v>
      </c>
      <c r="AF17" s="71">
        <f>prubezne!S15</f>
        <v>3</v>
      </c>
      <c r="AG17" s="71">
        <f t="shared" si="0"/>
        <v>297.97000000000003</v>
      </c>
      <c r="AH17" s="71">
        <f t="shared" si="44"/>
        <v>120</v>
      </c>
      <c r="AI17" s="71">
        <f t="shared" si="45"/>
        <v>177.97000000000003</v>
      </c>
      <c r="AL17">
        <f t="shared" si="1"/>
        <v>1</v>
      </c>
      <c r="AM17">
        <f t="shared" si="2"/>
        <v>0</v>
      </c>
      <c r="AN17">
        <f t="shared" si="3"/>
        <v>0</v>
      </c>
      <c r="AO17">
        <f t="shared" si="4"/>
        <v>0</v>
      </c>
      <c r="AP17">
        <f t="shared" si="5"/>
        <v>0</v>
      </c>
      <c r="AQ17">
        <f t="shared" si="6"/>
        <v>1</v>
      </c>
      <c r="AR17">
        <f t="shared" si="7"/>
        <v>0</v>
      </c>
      <c r="AS17">
        <f t="shared" si="8"/>
        <v>0</v>
      </c>
      <c r="AT17">
        <f t="shared" si="9"/>
        <v>0</v>
      </c>
      <c r="AU17">
        <f t="shared" si="10"/>
        <v>0</v>
      </c>
      <c r="AW17">
        <f t="shared" si="46"/>
        <v>120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0</v>
      </c>
      <c r="BB17">
        <f t="shared" si="15"/>
        <v>85.98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0</v>
      </c>
      <c r="BK17">
        <f t="shared" si="22"/>
        <v>0</v>
      </c>
      <c r="BL17">
        <f t="shared" si="23"/>
        <v>0</v>
      </c>
      <c r="BM17">
        <f t="shared" si="24"/>
        <v>0</v>
      </c>
      <c r="BN17">
        <f t="shared" si="25"/>
        <v>0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Přísnotice</v>
      </c>
      <c r="C18" s="80">
        <f>'1'!K19</f>
        <v>21</v>
      </c>
      <c r="D18" s="66">
        <f>'1'!F19</f>
        <v>37.380000000000003</v>
      </c>
      <c r="E18" s="43">
        <f>'2'!K19</f>
        <v>17</v>
      </c>
      <c r="F18" s="66">
        <f>'2'!F19</f>
        <v>54.57</v>
      </c>
      <c r="G18" s="43">
        <f>'3'!K19</f>
        <v>0</v>
      </c>
      <c r="H18" s="66">
        <f>'3'!F19</f>
        <v>0</v>
      </c>
      <c r="I18" s="43">
        <f>'4'!K19</f>
        <v>17</v>
      </c>
      <c r="J18" s="66">
        <f>'4'!F19</f>
        <v>31.26</v>
      </c>
      <c r="K18" s="43">
        <f>'5'!K19</f>
        <v>0</v>
      </c>
      <c r="L18" s="66">
        <f>'5'!F19</f>
        <v>0</v>
      </c>
      <c r="M18" s="43">
        <f>'6'!K19</f>
        <v>17</v>
      </c>
      <c r="N18" s="66">
        <f>'6'!F19</f>
        <v>35.869999999999997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72</v>
      </c>
      <c r="X18" s="42">
        <f>_xlfn.RANK.EQ(W11:W25,W11:W25,)</f>
        <v>7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72</v>
      </c>
      <c r="AF18" s="55">
        <f>prubezne!S16</f>
        <v>7</v>
      </c>
      <c r="AG18" s="55">
        <f t="shared" si="0"/>
        <v>399.08</v>
      </c>
      <c r="AH18" s="55">
        <f t="shared" si="44"/>
        <v>120</v>
      </c>
      <c r="AI18" s="55">
        <f t="shared" si="45"/>
        <v>279.08</v>
      </c>
      <c r="AL18">
        <f t="shared" si="1"/>
        <v>0</v>
      </c>
      <c r="AM18">
        <f t="shared" si="2"/>
        <v>0</v>
      </c>
      <c r="AN18">
        <f t="shared" si="3"/>
        <v>1</v>
      </c>
      <c r="AO18">
        <f t="shared" si="4"/>
        <v>0</v>
      </c>
      <c r="AP18">
        <f t="shared" si="5"/>
        <v>1</v>
      </c>
      <c r="AQ18">
        <f t="shared" si="6"/>
        <v>0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0</v>
      </c>
      <c r="BJ18">
        <f t="shared" si="21"/>
        <v>0</v>
      </c>
      <c r="BK18">
        <f t="shared" si="22"/>
        <v>1</v>
      </c>
      <c r="BL18">
        <f t="shared" si="23"/>
        <v>0</v>
      </c>
      <c r="BM18">
        <f t="shared" si="24"/>
        <v>1</v>
      </c>
      <c r="BN18">
        <f t="shared" si="25"/>
        <v>0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Rudka A</v>
      </c>
      <c r="C19" s="81">
        <f>'1'!K20</f>
        <v>23</v>
      </c>
      <c r="D19" s="69">
        <f>'1'!F20</f>
        <v>36.76</v>
      </c>
      <c r="E19" s="82">
        <f>'2'!K20</f>
        <v>19</v>
      </c>
      <c r="F19" s="69">
        <f>'2'!F20</f>
        <v>27.58</v>
      </c>
      <c r="G19" s="82">
        <f>'3'!K20</f>
        <v>25</v>
      </c>
      <c r="H19" s="69">
        <f>'3'!F20</f>
        <v>20.66</v>
      </c>
      <c r="I19" s="82">
        <f>'4'!K20</f>
        <v>19</v>
      </c>
      <c r="J19" s="69">
        <f>'4'!F20</f>
        <v>38.25</v>
      </c>
      <c r="K19" s="82">
        <f>'5'!K20</f>
        <v>23</v>
      </c>
      <c r="L19" s="69">
        <f>'5'!F20</f>
        <v>22.7</v>
      </c>
      <c r="M19" s="82">
        <f>'6'!K20</f>
        <v>25</v>
      </c>
      <c r="N19" s="69">
        <f>'6'!F20</f>
        <v>21.6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134</v>
      </c>
      <c r="X19" s="70">
        <f>_xlfn.RANK.EQ(W11:W25,W11:W25,)</f>
        <v>4</v>
      </c>
      <c r="Y19" s="71">
        <f>prubezne!O17</f>
        <v>19</v>
      </c>
      <c r="Z19" s="71">
        <f t="shared" si="40"/>
        <v>38.25</v>
      </c>
      <c r="AA19" s="71">
        <f t="shared" si="41"/>
        <v>38.25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115</v>
      </c>
      <c r="AF19" s="71">
        <f>prubezne!S17</f>
        <v>5</v>
      </c>
      <c r="AG19" s="71">
        <f t="shared" si="0"/>
        <v>167.54999999999998</v>
      </c>
      <c r="AH19" s="71">
        <f t="shared" si="44"/>
        <v>38.25</v>
      </c>
      <c r="AI19" s="71">
        <f t="shared" si="45"/>
        <v>129.29999999999998</v>
      </c>
      <c r="AL19">
        <f t="shared" si="1"/>
        <v>0</v>
      </c>
      <c r="AM19">
        <f t="shared" si="2"/>
        <v>1</v>
      </c>
      <c r="AN19">
        <f t="shared" si="3"/>
        <v>0</v>
      </c>
      <c r="AO19">
        <f t="shared" si="4"/>
        <v>1</v>
      </c>
      <c r="AP19">
        <f t="shared" si="5"/>
        <v>0</v>
      </c>
      <c r="AQ19">
        <f t="shared" si="6"/>
        <v>0</v>
      </c>
      <c r="AR19">
        <f t="shared" si="7"/>
        <v>0</v>
      </c>
      <c r="AS19">
        <f t="shared" si="8"/>
        <v>0</v>
      </c>
      <c r="AT19">
        <f t="shared" si="9"/>
        <v>0</v>
      </c>
      <c r="AU19">
        <f t="shared" si="10"/>
        <v>0</v>
      </c>
      <c r="AW19">
        <f t="shared" si="46"/>
        <v>0</v>
      </c>
      <c r="AX19">
        <f t="shared" si="11"/>
        <v>27.58</v>
      </c>
      <c r="AY19">
        <f t="shared" si="12"/>
        <v>0</v>
      </c>
      <c r="AZ19">
        <f t="shared" si="13"/>
        <v>38.25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0</v>
      </c>
      <c r="BJ19">
        <f t="shared" si="21"/>
        <v>0</v>
      </c>
      <c r="BK19">
        <f t="shared" si="22"/>
        <v>0</v>
      </c>
      <c r="BL19">
        <f t="shared" si="23"/>
        <v>0</v>
      </c>
      <c r="BM19">
        <f t="shared" si="24"/>
        <v>0</v>
      </c>
      <c r="BN19">
        <f t="shared" si="25"/>
        <v>0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Rudka B</v>
      </c>
      <c r="C20" s="80">
        <f>'1'!K21</f>
        <v>25</v>
      </c>
      <c r="D20" s="66">
        <f>'1'!F21</f>
        <v>22.42</v>
      </c>
      <c r="E20" s="43">
        <f>'2'!K21</f>
        <v>23</v>
      </c>
      <c r="F20" s="66">
        <f>'2'!F21</f>
        <v>26.88</v>
      </c>
      <c r="G20" s="43">
        <f>'3'!K21</f>
        <v>23</v>
      </c>
      <c r="H20" s="66">
        <f>'3'!F21</f>
        <v>20.28</v>
      </c>
      <c r="I20" s="43">
        <f>'4'!K21</f>
        <v>25</v>
      </c>
      <c r="J20" s="66">
        <f>'4'!F21</f>
        <v>23.65</v>
      </c>
      <c r="K20" s="43">
        <f>'5'!K21</f>
        <v>19</v>
      </c>
      <c r="L20" s="66">
        <f>'5'!F21</f>
        <v>21.27</v>
      </c>
      <c r="M20" s="43">
        <f>'6'!K21</f>
        <v>27</v>
      </c>
      <c r="N20" s="66">
        <f>'6'!F21</f>
        <v>20.85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142</v>
      </c>
      <c r="X20" s="42">
        <f>_xlfn.RANK.EQ(W11:W25,W11:W25,)</f>
        <v>2</v>
      </c>
      <c r="Y20" s="55">
        <f>prubezne!O18</f>
        <v>19</v>
      </c>
      <c r="Z20" s="55">
        <f t="shared" si="40"/>
        <v>21.27</v>
      </c>
      <c r="AA20" s="55">
        <f t="shared" si="41"/>
        <v>21.27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123</v>
      </c>
      <c r="AF20" s="55">
        <f>prubezne!S18</f>
        <v>3</v>
      </c>
      <c r="AG20" s="55">
        <f t="shared" si="0"/>
        <v>135.35</v>
      </c>
      <c r="AH20" s="55">
        <f t="shared" si="44"/>
        <v>21.27</v>
      </c>
      <c r="AI20" s="55">
        <f t="shared" si="45"/>
        <v>114.08</v>
      </c>
      <c r="AL20">
        <f t="shared" si="1"/>
        <v>0</v>
      </c>
      <c r="AM20">
        <f t="shared" si="2"/>
        <v>0</v>
      </c>
      <c r="AN20">
        <f t="shared" si="3"/>
        <v>0</v>
      </c>
      <c r="AO20">
        <f t="shared" si="4"/>
        <v>0</v>
      </c>
      <c r="AP20">
        <f t="shared" si="5"/>
        <v>1</v>
      </c>
      <c r="AQ20">
        <f t="shared" si="6"/>
        <v>0</v>
      </c>
      <c r="AR20">
        <f t="shared" si="7"/>
        <v>0</v>
      </c>
      <c r="AS20">
        <f t="shared" si="8"/>
        <v>0</v>
      </c>
      <c r="AT20">
        <f t="shared" si="9"/>
        <v>0</v>
      </c>
      <c r="AU20">
        <f t="shared" si="10"/>
        <v>0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21.27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0</v>
      </c>
      <c r="BJ20">
        <f t="shared" si="21"/>
        <v>0</v>
      </c>
      <c r="BK20">
        <f t="shared" si="22"/>
        <v>0</v>
      </c>
      <c r="BL20">
        <f t="shared" si="23"/>
        <v>0</v>
      </c>
      <c r="BM20">
        <f t="shared" si="24"/>
        <v>0</v>
      </c>
      <c r="BN20">
        <f t="shared" si="25"/>
        <v>0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Sivice</v>
      </c>
      <c r="C21" s="81">
        <f>'1'!K22</f>
        <v>0</v>
      </c>
      <c r="D21" s="69">
        <f>'1'!F22</f>
        <v>0</v>
      </c>
      <c r="E21" s="82">
        <f>'2'!K22</f>
        <v>21</v>
      </c>
      <c r="F21" s="69">
        <f>'2'!F22</f>
        <v>34.880000000000003</v>
      </c>
      <c r="G21" s="82">
        <f>'3'!K22</f>
        <v>21</v>
      </c>
      <c r="H21" s="69">
        <f>'3'!F22</f>
        <v>25.84</v>
      </c>
      <c r="I21" s="82">
        <f>'4'!K22</f>
        <v>15</v>
      </c>
      <c r="J21" s="69">
        <f>'4'!F22</f>
        <v>30.24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57</v>
      </c>
      <c r="X21" s="70">
        <f>_xlfn.RANK.EQ(W11:W25,W11:W25,)</f>
        <v>8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57</v>
      </c>
      <c r="AF21" s="71">
        <f>prubezne!S19</f>
        <v>8</v>
      </c>
      <c r="AG21" s="71">
        <f t="shared" si="0"/>
        <v>450.96000000000004</v>
      </c>
      <c r="AH21" s="71">
        <f t="shared" si="44"/>
        <v>120</v>
      </c>
      <c r="AI21" s="71">
        <f t="shared" si="45"/>
        <v>330.96000000000004</v>
      </c>
      <c r="AL21">
        <f t="shared" si="1"/>
        <v>1</v>
      </c>
      <c r="AM21">
        <f t="shared" si="2"/>
        <v>0</v>
      </c>
      <c r="AN21">
        <f t="shared" si="3"/>
        <v>0</v>
      </c>
      <c r="AO21">
        <f t="shared" si="4"/>
        <v>0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0</v>
      </c>
      <c r="BK21">
        <f t="shared" si="22"/>
        <v>0</v>
      </c>
      <c r="BL21">
        <f t="shared" si="23"/>
        <v>0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Slavkov u Brna A</v>
      </c>
      <c r="C22" s="80">
        <f>'1'!K23</f>
        <v>17</v>
      </c>
      <c r="D22" s="66">
        <f>'1'!F23</f>
        <v>57.03</v>
      </c>
      <c r="E22" s="43">
        <f>'2'!K23</f>
        <v>15</v>
      </c>
      <c r="F22" s="66">
        <f>'2'!F23</f>
        <v>48.37</v>
      </c>
      <c r="G22" s="43">
        <f>'3'!K23</f>
        <v>11</v>
      </c>
      <c r="H22" s="66">
        <f>'3'!F23</f>
        <v>54.98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43</v>
      </c>
      <c r="X22" s="42">
        <f>_xlfn.RANK.EQ(W11:W25,W11:W25,)</f>
        <v>9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43</v>
      </c>
      <c r="AF22" s="55">
        <f>prubezne!S20</f>
        <v>9</v>
      </c>
      <c r="AG22" s="55">
        <f t="shared" si="0"/>
        <v>520.38</v>
      </c>
      <c r="AH22" s="55">
        <f t="shared" si="44"/>
        <v>120</v>
      </c>
      <c r="AI22" s="55">
        <f t="shared" si="45"/>
        <v>400.38</v>
      </c>
      <c r="AL22">
        <f t="shared" si="1"/>
        <v>0</v>
      </c>
      <c r="AM22">
        <f t="shared" si="2"/>
        <v>0</v>
      </c>
      <c r="AN22">
        <f t="shared" si="3"/>
        <v>0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0</v>
      </c>
      <c r="BJ22">
        <f t="shared" si="21"/>
        <v>0</v>
      </c>
      <c r="BK22">
        <f t="shared" si="22"/>
        <v>0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 t="str">
        <f>'seznam druzstev'!D20</f>
        <v>Slavkov u Brna B</v>
      </c>
      <c r="C23" s="81">
        <f>'1'!K24</f>
        <v>0</v>
      </c>
      <c r="D23" s="69">
        <f>'1'!F24</f>
        <v>0</v>
      </c>
      <c r="E23" s="82">
        <f>'2'!K24</f>
        <v>11</v>
      </c>
      <c r="F23" s="69">
        <f>'2'!F24</f>
        <v>71.23</v>
      </c>
      <c r="G23" s="82">
        <f>'3'!K24</f>
        <v>9</v>
      </c>
      <c r="H23" s="69">
        <f>'3'!F24</f>
        <v>78.59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20</v>
      </c>
      <c r="X23" s="70">
        <f>_xlfn.RANK.EQ(W11:W25,W11:W25,)</f>
        <v>12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20</v>
      </c>
      <c r="AF23" s="71">
        <f>prubezne!S21</f>
        <v>12</v>
      </c>
      <c r="AG23" s="71">
        <f t="shared" si="0"/>
        <v>629.82000000000005</v>
      </c>
      <c r="AH23" s="71">
        <f t="shared" si="44"/>
        <v>120</v>
      </c>
      <c r="AI23" s="71">
        <f t="shared" si="45"/>
        <v>509.82000000000005</v>
      </c>
      <c r="AL23">
        <f t="shared" si="1"/>
        <v>1</v>
      </c>
      <c r="AM23">
        <f t="shared" si="2"/>
        <v>0</v>
      </c>
      <c r="AN23">
        <f t="shared" si="3"/>
        <v>0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0</v>
      </c>
      <c r="BK23">
        <f t="shared" si="22"/>
        <v>0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 t="str">
        <f>'seznam druzstev'!D21</f>
        <v>Veverská Bítýška</v>
      </c>
      <c r="C24" s="80">
        <f>'1'!K25</f>
        <v>0</v>
      </c>
      <c r="D24" s="66">
        <f>'1'!F25</f>
        <v>0</v>
      </c>
      <c r="E24" s="43">
        <f>'2'!K25</f>
        <v>0</v>
      </c>
      <c r="F24" s="66">
        <f>'2'!F25</f>
        <v>0</v>
      </c>
      <c r="G24" s="43">
        <f>'3'!K25</f>
        <v>0</v>
      </c>
      <c r="H24" s="66">
        <f>'3'!F25</f>
        <v>0</v>
      </c>
      <c r="I24" s="43">
        <f>'4'!K25</f>
        <v>0</v>
      </c>
      <c r="J24" s="66">
        <f>'4'!F25</f>
        <v>0</v>
      </c>
      <c r="K24" s="43">
        <f>'5'!K25</f>
        <v>0</v>
      </c>
      <c r="L24" s="66">
        <f>'5'!F25</f>
        <v>0</v>
      </c>
      <c r="M24" s="43">
        <f>'6'!K25</f>
        <v>13</v>
      </c>
      <c r="N24" s="66">
        <f>'6'!F25</f>
        <v>120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13</v>
      </c>
      <c r="X24" s="42">
        <f>_xlfn.RANK.EQ(W11:W25,W11:W25,)</f>
        <v>14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13</v>
      </c>
      <c r="AF24" s="55">
        <f>prubezne!S22</f>
        <v>14</v>
      </c>
      <c r="AG24" s="55">
        <f t="shared" si="0"/>
        <v>720</v>
      </c>
      <c r="AH24" s="55">
        <f t="shared" si="44"/>
        <v>120</v>
      </c>
      <c r="AI24" s="55">
        <f t="shared" si="45"/>
        <v>600</v>
      </c>
      <c r="AL24">
        <f t="shared" si="1"/>
        <v>1</v>
      </c>
      <c r="AM24">
        <f t="shared" si="2"/>
        <v>1</v>
      </c>
      <c r="AN24">
        <f t="shared" si="3"/>
        <v>1</v>
      </c>
      <c r="AO24">
        <f t="shared" si="4"/>
        <v>1</v>
      </c>
      <c r="AP24">
        <f t="shared" si="5"/>
        <v>1</v>
      </c>
      <c r="AQ24">
        <f t="shared" si="6"/>
        <v>0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1</v>
      </c>
      <c r="BJ24">
        <f t="shared" si="21"/>
        <v>1</v>
      </c>
      <c r="BK24">
        <f t="shared" si="22"/>
        <v>1</v>
      </c>
      <c r="BL24">
        <f t="shared" si="23"/>
        <v>1</v>
      </c>
      <c r="BM24">
        <f t="shared" si="24"/>
        <v>1</v>
      </c>
      <c r="BN24">
        <f t="shared" si="25"/>
        <v>0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>
        <f>'seznam druzstev'!D22</f>
        <v>0</v>
      </c>
      <c r="C25" s="81">
        <f>'1'!K26</f>
        <v>0</v>
      </c>
      <c r="D25" s="69">
        <f>'1'!F26</f>
        <v>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0</v>
      </c>
      <c r="J25" s="69">
        <f>'4'!F26</f>
        <v>0</v>
      </c>
      <c r="K25" s="82">
        <f>'5'!K26</f>
        <v>0</v>
      </c>
      <c r="L25" s="69">
        <f>'5'!F26</f>
        <v>0</v>
      </c>
      <c r="M25" s="82">
        <f>'6'!K26</f>
        <v>0</v>
      </c>
      <c r="N25" s="69">
        <f>'6'!F26</f>
        <v>0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0</v>
      </c>
      <c r="X25" s="70">
        <f>_xlfn.RANK.EQ(W11:W25,W11:W25,)</f>
        <v>15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0</v>
      </c>
      <c r="AF25" s="71">
        <f>prubezne!S23</f>
        <v>15</v>
      </c>
      <c r="AG25" s="71">
        <f t="shared" si="0"/>
        <v>720</v>
      </c>
      <c r="AH25" s="71">
        <f t="shared" si="44"/>
        <v>120</v>
      </c>
      <c r="AI25" s="71">
        <f t="shared" si="45"/>
        <v>600</v>
      </c>
      <c r="AL25">
        <f t="shared" si="1"/>
        <v>1</v>
      </c>
      <c r="AM25">
        <f t="shared" si="2"/>
        <v>1</v>
      </c>
      <c r="AN25">
        <f t="shared" si="3"/>
        <v>1</v>
      </c>
      <c r="AO25">
        <f t="shared" si="4"/>
        <v>1</v>
      </c>
      <c r="AP25">
        <f t="shared" si="5"/>
        <v>1</v>
      </c>
      <c r="AQ25">
        <f t="shared" si="6"/>
        <v>1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1</v>
      </c>
      <c r="BJ25">
        <f t="shared" si="21"/>
        <v>1</v>
      </c>
      <c r="BK25">
        <f t="shared" si="22"/>
        <v>1</v>
      </c>
      <c r="BL25">
        <f t="shared" si="23"/>
        <v>1</v>
      </c>
      <c r="BM25">
        <f t="shared" si="24"/>
        <v>1</v>
      </c>
      <c r="BN25">
        <f t="shared" si="25"/>
        <v>1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21.75</v>
      </c>
      <c r="E28">
        <f>IF(D28&gt;1,D28,120)</f>
        <v>21.75</v>
      </c>
      <c r="F28">
        <f>F11</f>
        <v>120</v>
      </c>
      <c r="G28">
        <f>IF(F28&gt;1,F28,120)</f>
        <v>120</v>
      </c>
      <c r="H28">
        <f>H11</f>
        <v>21.51</v>
      </c>
      <c r="I28">
        <f>IF(H28&gt;1,H28,120)</f>
        <v>21.51</v>
      </c>
      <c r="J28">
        <f>J11</f>
        <v>26.95</v>
      </c>
      <c r="K28">
        <f>IF(J28&gt;1,J28,120)</f>
        <v>26.95</v>
      </c>
      <c r="L28">
        <f>L11</f>
        <v>20.72</v>
      </c>
      <c r="M28">
        <f>IF(L28&gt;1,L28,120)</f>
        <v>20.72</v>
      </c>
      <c r="N28">
        <f>N11</f>
        <v>22.7</v>
      </c>
      <c r="O28">
        <f>IF(N28&gt;1,N28,120)</f>
        <v>22.7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0</v>
      </c>
      <c r="E29">
        <f t="shared" ref="E29:E42" si="50">IF(D29&gt;1,D29,120)</f>
        <v>120</v>
      </c>
      <c r="F29">
        <f t="shared" ref="F29:F42" si="51">F12</f>
        <v>0</v>
      </c>
      <c r="G29">
        <f t="shared" ref="G29:G42" si="52">IF(F29&gt;1,F29,120)</f>
        <v>120</v>
      </c>
      <c r="H29">
        <f t="shared" ref="H29:H42" si="53">H12</f>
        <v>63.44</v>
      </c>
      <c r="I29">
        <f t="shared" ref="I29:I42" si="54">IF(H29&gt;1,H29,120)</f>
        <v>63.44</v>
      </c>
      <c r="J29">
        <f t="shared" ref="J29:J42" si="55">J12</f>
        <v>0</v>
      </c>
      <c r="K29">
        <f t="shared" ref="K29:K42" si="56">IF(J29&gt;1,J29,120)</f>
        <v>120</v>
      </c>
      <c r="L29">
        <f t="shared" ref="L29:L42" si="57">L12</f>
        <v>37.24</v>
      </c>
      <c r="M29">
        <f t="shared" ref="M29:M42" si="58">IF(L29&gt;1,L29,120)</f>
        <v>37.24</v>
      </c>
      <c r="N29">
        <f t="shared" ref="N29:N42" si="59">N12</f>
        <v>0</v>
      </c>
      <c r="O29">
        <f t="shared" ref="O29:O42" si="60">IF(N29&gt;1,N29,120)</f>
        <v>120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58.31</v>
      </c>
      <c r="G30">
        <f t="shared" si="52"/>
        <v>58.31</v>
      </c>
      <c r="H30">
        <f t="shared" si="53"/>
        <v>42.84</v>
      </c>
      <c r="I30">
        <f t="shared" si="54"/>
        <v>42.84</v>
      </c>
      <c r="J30">
        <f t="shared" si="55"/>
        <v>0</v>
      </c>
      <c r="K30">
        <f t="shared" si="56"/>
        <v>120</v>
      </c>
      <c r="L30">
        <f t="shared" si="57"/>
        <v>31.69</v>
      </c>
      <c r="M30">
        <f t="shared" si="58"/>
        <v>31.69</v>
      </c>
      <c r="N30">
        <f t="shared" si="59"/>
        <v>0</v>
      </c>
      <c r="O30">
        <f t="shared" si="60"/>
        <v>120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60.78</v>
      </c>
      <c r="E31">
        <f t="shared" si="50"/>
        <v>60.78</v>
      </c>
      <c r="F31">
        <f t="shared" si="51"/>
        <v>24.92</v>
      </c>
      <c r="G31">
        <f t="shared" si="52"/>
        <v>24.92</v>
      </c>
      <c r="H31">
        <f t="shared" si="53"/>
        <v>24.87</v>
      </c>
      <c r="I31">
        <f t="shared" si="54"/>
        <v>24.87</v>
      </c>
      <c r="J31">
        <f t="shared" si="55"/>
        <v>26.73</v>
      </c>
      <c r="K31">
        <f t="shared" si="56"/>
        <v>26.73</v>
      </c>
      <c r="L31">
        <f t="shared" si="57"/>
        <v>25.63</v>
      </c>
      <c r="M31">
        <f t="shared" si="58"/>
        <v>25.63</v>
      </c>
      <c r="N31">
        <f t="shared" si="59"/>
        <v>32.119999999999997</v>
      </c>
      <c r="O31">
        <f t="shared" si="60"/>
        <v>32.119999999999997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24.87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21.69</v>
      </c>
      <c r="E32">
        <f t="shared" si="50"/>
        <v>21.69</v>
      </c>
      <c r="F32">
        <f t="shared" si="51"/>
        <v>22.78</v>
      </c>
      <c r="G32">
        <f t="shared" si="52"/>
        <v>22.78</v>
      </c>
      <c r="H32">
        <f t="shared" si="53"/>
        <v>23.24</v>
      </c>
      <c r="I32">
        <f t="shared" si="54"/>
        <v>23.24</v>
      </c>
      <c r="J32">
        <f t="shared" si="55"/>
        <v>23.74</v>
      </c>
      <c r="K32">
        <f t="shared" si="56"/>
        <v>23.74</v>
      </c>
      <c r="L32">
        <f t="shared" si="57"/>
        <v>19.75</v>
      </c>
      <c r="M32">
        <f t="shared" si="58"/>
        <v>19.75</v>
      </c>
      <c r="N32">
        <f t="shared" si="59"/>
        <v>19.48</v>
      </c>
      <c r="O32">
        <f t="shared" si="60"/>
        <v>19.48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23.74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0</v>
      </c>
      <c r="E33">
        <f t="shared" si="50"/>
        <v>120</v>
      </c>
      <c r="F33">
        <f t="shared" si="51"/>
        <v>0</v>
      </c>
      <c r="G33">
        <f t="shared" si="52"/>
        <v>120</v>
      </c>
      <c r="H33">
        <f t="shared" si="53"/>
        <v>0</v>
      </c>
      <c r="I33">
        <f t="shared" si="54"/>
        <v>120</v>
      </c>
      <c r="J33">
        <f t="shared" si="55"/>
        <v>0</v>
      </c>
      <c r="K33">
        <f t="shared" si="56"/>
        <v>120</v>
      </c>
      <c r="L33">
        <f t="shared" si="57"/>
        <v>0</v>
      </c>
      <c r="M33">
        <f t="shared" si="58"/>
        <v>120</v>
      </c>
      <c r="N33">
        <f t="shared" si="59"/>
        <v>34.29</v>
      </c>
      <c r="O33">
        <f t="shared" si="60"/>
        <v>34.29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120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120</v>
      </c>
      <c r="E34">
        <f t="shared" si="50"/>
        <v>120</v>
      </c>
      <c r="F34">
        <f t="shared" si="51"/>
        <v>24.12</v>
      </c>
      <c r="G34">
        <f t="shared" si="52"/>
        <v>24.12</v>
      </c>
      <c r="H34">
        <f t="shared" si="53"/>
        <v>19.39</v>
      </c>
      <c r="I34">
        <f t="shared" si="54"/>
        <v>19.39</v>
      </c>
      <c r="J34">
        <f t="shared" si="55"/>
        <v>29.3</v>
      </c>
      <c r="K34">
        <f t="shared" si="56"/>
        <v>29.3</v>
      </c>
      <c r="L34">
        <f t="shared" si="57"/>
        <v>19.18</v>
      </c>
      <c r="M34">
        <f t="shared" si="58"/>
        <v>19.18</v>
      </c>
      <c r="N34">
        <f t="shared" si="59"/>
        <v>85.98</v>
      </c>
      <c r="O34">
        <f t="shared" si="60"/>
        <v>85.98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120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37.380000000000003</v>
      </c>
      <c r="E35">
        <f t="shared" si="50"/>
        <v>37.380000000000003</v>
      </c>
      <c r="F35">
        <f t="shared" si="51"/>
        <v>54.57</v>
      </c>
      <c r="G35">
        <f t="shared" si="52"/>
        <v>54.57</v>
      </c>
      <c r="H35">
        <f t="shared" si="53"/>
        <v>0</v>
      </c>
      <c r="I35">
        <f t="shared" si="54"/>
        <v>120</v>
      </c>
      <c r="J35">
        <f t="shared" si="55"/>
        <v>31.26</v>
      </c>
      <c r="K35">
        <f t="shared" si="56"/>
        <v>31.26</v>
      </c>
      <c r="L35">
        <f t="shared" si="57"/>
        <v>0</v>
      </c>
      <c r="M35">
        <f t="shared" si="58"/>
        <v>120</v>
      </c>
      <c r="N35">
        <f t="shared" si="59"/>
        <v>35.869999999999997</v>
      </c>
      <c r="O35">
        <f t="shared" si="60"/>
        <v>35.869999999999997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36.76</v>
      </c>
      <c r="E36">
        <f t="shared" si="50"/>
        <v>36.76</v>
      </c>
      <c r="F36">
        <f t="shared" si="51"/>
        <v>27.58</v>
      </c>
      <c r="G36">
        <f t="shared" si="52"/>
        <v>27.58</v>
      </c>
      <c r="H36">
        <f t="shared" si="53"/>
        <v>20.66</v>
      </c>
      <c r="I36">
        <f t="shared" si="54"/>
        <v>20.66</v>
      </c>
      <c r="J36">
        <f t="shared" si="55"/>
        <v>38.25</v>
      </c>
      <c r="K36">
        <f t="shared" si="56"/>
        <v>38.25</v>
      </c>
      <c r="L36">
        <f t="shared" si="57"/>
        <v>22.7</v>
      </c>
      <c r="M36">
        <f t="shared" si="58"/>
        <v>22.7</v>
      </c>
      <c r="N36">
        <f t="shared" si="59"/>
        <v>21.6</v>
      </c>
      <c r="O36">
        <f t="shared" si="60"/>
        <v>21.6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38.25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22.42</v>
      </c>
      <c r="E37">
        <f t="shared" si="50"/>
        <v>22.42</v>
      </c>
      <c r="F37">
        <f t="shared" si="51"/>
        <v>26.88</v>
      </c>
      <c r="G37">
        <f t="shared" si="52"/>
        <v>26.88</v>
      </c>
      <c r="H37">
        <f t="shared" si="53"/>
        <v>20.28</v>
      </c>
      <c r="I37">
        <f t="shared" si="54"/>
        <v>20.28</v>
      </c>
      <c r="J37">
        <f t="shared" si="55"/>
        <v>23.65</v>
      </c>
      <c r="K37">
        <f t="shared" si="56"/>
        <v>23.65</v>
      </c>
      <c r="L37">
        <f t="shared" si="57"/>
        <v>21.27</v>
      </c>
      <c r="M37">
        <f t="shared" si="58"/>
        <v>21.27</v>
      </c>
      <c r="N37">
        <f t="shared" si="59"/>
        <v>20.85</v>
      </c>
      <c r="O37">
        <f t="shared" si="60"/>
        <v>20.85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21.27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34.880000000000003</v>
      </c>
      <c r="G38">
        <f t="shared" si="52"/>
        <v>34.880000000000003</v>
      </c>
      <c r="H38">
        <f t="shared" si="53"/>
        <v>25.84</v>
      </c>
      <c r="I38">
        <f t="shared" si="54"/>
        <v>25.84</v>
      </c>
      <c r="J38">
        <f t="shared" si="55"/>
        <v>30.24</v>
      </c>
      <c r="K38">
        <f t="shared" si="56"/>
        <v>30.24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57.03</v>
      </c>
      <c r="E39">
        <f t="shared" si="50"/>
        <v>57.03</v>
      </c>
      <c r="F39">
        <f t="shared" si="51"/>
        <v>48.37</v>
      </c>
      <c r="G39">
        <f t="shared" si="52"/>
        <v>48.37</v>
      </c>
      <c r="H39">
        <f t="shared" si="53"/>
        <v>54.98</v>
      </c>
      <c r="I39">
        <f t="shared" si="54"/>
        <v>54.98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71.23</v>
      </c>
      <c r="G40">
        <f t="shared" si="52"/>
        <v>71.23</v>
      </c>
      <c r="H40">
        <f t="shared" si="53"/>
        <v>78.59</v>
      </c>
      <c r="I40">
        <f t="shared" si="54"/>
        <v>78.59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0</v>
      </c>
      <c r="E41">
        <f t="shared" si="50"/>
        <v>120</v>
      </c>
      <c r="F41">
        <f t="shared" si="51"/>
        <v>0</v>
      </c>
      <c r="G41">
        <f t="shared" si="52"/>
        <v>120</v>
      </c>
      <c r="H41">
        <f t="shared" si="53"/>
        <v>0</v>
      </c>
      <c r="I41">
        <f t="shared" si="54"/>
        <v>120</v>
      </c>
      <c r="J41">
        <f t="shared" si="55"/>
        <v>0</v>
      </c>
      <c r="K41">
        <f t="shared" si="56"/>
        <v>120</v>
      </c>
      <c r="L41">
        <f t="shared" si="57"/>
        <v>0</v>
      </c>
      <c r="M41">
        <f t="shared" si="58"/>
        <v>120</v>
      </c>
      <c r="N41">
        <f t="shared" si="59"/>
        <v>120</v>
      </c>
      <c r="O41">
        <f t="shared" si="60"/>
        <v>120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0</v>
      </c>
      <c r="K42">
        <f t="shared" si="56"/>
        <v>120</v>
      </c>
      <c r="L42">
        <f t="shared" si="57"/>
        <v>0</v>
      </c>
      <c r="M42">
        <f t="shared" si="58"/>
        <v>120</v>
      </c>
      <c r="N42">
        <f t="shared" si="59"/>
        <v>0</v>
      </c>
      <c r="O42">
        <f t="shared" si="60"/>
        <v>120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21.75</v>
      </c>
      <c r="G44">
        <f>PRODUCT(G28,AM29)</f>
        <v>120</v>
      </c>
      <c r="I44">
        <f>PRODUCT(I28,AM30)</f>
        <v>21.51</v>
      </c>
      <c r="K44">
        <f>PRODUCT(K28,AM31)</f>
        <v>26.95</v>
      </c>
      <c r="M44">
        <f>PRODUCT(M28,AM32)</f>
        <v>20.72</v>
      </c>
      <c r="O44">
        <f>PRODUCT(O28,AM33)</f>
        <v>22.7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233.62999999999997</v>
      </c>
    </row>
    <row r="45" spans="4:39" hidden="1" x14ac:dyDescent="0.35">
      <c r="E45">
        <f>PRODUCT(E29,AM28)</f>
        <v>120</v>
      </c>
      <c r="G45">
        <f>PRODUCT(G29,AM29)</f>
        <v>120</v>
      </c>
      <c r="I45">
        <f>PRODUCT(I29,AM30)</f>
        <v>63.44</v>
      </c>
      <c r="K45">
        <f>PRODUCT(K29,AM31)</f>
        <v>120</v>
      </c>
      <c r="M45">
        <f>PRODUCT(M29,AM32)</f>
        <v>37.24</v>
      </c>
      <c r="O45">
        <f>PRODUCT(O29,AM33)</f>
        <v>120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580.68000000000006</v>
      </c>
    </row>
    <row r="46" spans="4:39" hidden="1" x14ac:dyDescent="0.35">
      <c r="E46">
        <f>PRODUCT(E30,AM28)</f>
        <v>120</v>
      </c>
      <c r="G46">
        <f>PRODUCT(G30,AM29)</f>
        <v>58.31</v>
      </c>
      <c r="I46">
        <f>PRODUCT(I30,AM30)</f>
        <v>42.84</v>
      </c>
      <c r="K46">
        <f>PRODUCT(K30,AM31)</f>
        <v>120</v>
      </c>
      <c r="M46">
        <f>PRODUCT(M30,AM32)</f>
        <v>31.69</v>
      </c>
      <c r="O46">
        <f>PRODUCT(O30,AM33)</f>
        <v>120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492.84</v>
      </c>
    </row>
    <row r="47" spans="4:39" hidden="1" x14ac:dyDescent="0.35">
      <c r="E47">
        <f>PRODUCT(E31,AM28)</f>
        <v>60.78</v>
      </c>
      <c r="G47">
        <f>PRODUCT(G31,AM29)</f>
        <v>24.92</v>
      </c>
      <c r="I47">
        <f>PRODUCT(I31,AM30)</f>
        <v>24.87</v>
      </c>
      <c r="K47">
        <f>PRODUCT(K31,AM31)</f>
        <v>26.73</v>
      </c>
      <c r="M47">
        <f>PRODUCT(M31,AM32)</f>
        <v>25.63</v>
      </c>
      <c r="O47">
        <f>PRODUCT(O31,AM33)</f>
        <v>32.119999999999997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195.05</v>
      </c>
    </row>
    <row r="48" spans="4:39" hidden="1" x14ac:dyDescent="0.35">
      <c r="E48">
        <f>PRODUCT(E32,AM28)</f>
        <v>21.69</v>
      </c>
      <c r="G48">
        <f>PRODUCT(G32,AM29)</f>
        <v>22.78</v>
      </c>
      <c r="I48">
        <f>PRODUCT(I32,AM30)</f>
        <v>23.24</v>
      </c>
      <c r="K48">
        <f>PRODUCT(K32,AM31)</f>
        <v>23.74</v>
      </c>
      <c r="M48">
        <f>PRODUCT(M32,AM32)</f>
        <v>19.75</v>
      </c>
      <c r="O48">
        <f>PRODUCT(O32,AM33)</f>
        <v>19.48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130.67999999999998</v>
      </c>
    </row>
    <row r="49" spans="5:26" hidden="1" x14ac:dyDescent="0.35">
      <c r="E49">
        <f>PRODUCT(E33,AM28)</f>
        <v>120</v>
      </c>
      <c r="G49">
        <f>PRODUCT(G33,AM29)</f>
        <v>120</v>
      </c>
      <c r="I49">
        <f>PRODUCT(I33,AM30)</f>
        <v>120</v>
      </c>
      <c r="K49">
        <f>PRODUCT(K33,AM31)</f>
        <v>120</v>
      </c>
      <c r="M49">
        <f>PRODUCT(M33,AM32)</f>
        <v>120</v>
      </c>
      <c r="O49">
        <f>PRODUCT(O33,AM33)</f>
        <v>34.29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634.29</v>
      </c>
    </row>
    <row r="50" spans="5:26" hidden="1" x14ac:dyDescent="0.35">
      <c r="E50">
        <f>PRODUCT(E34,AM28)</f>
        <v>120</v>
      </c>
      <c r="G50">
        <f>PRODUCT(G34,AM29)</f>
        <v>24.12</v>
      </c>
      <c r="I50">
        <f>PRODUCT(I34,AM30)</f>
        <v>19.39</v>
      </c>
      <c r="K50">
        <f>PRODUCT(K34,AM31)</f>
        <v>29.3</v>
      </c>
      <c r="M50">
        <f>PRODUCT(M34,AM32)</f>
        <v>19.18</v>
      </c>
      <c r="O50">
        <f>PRODUCT(O34,AM33)</f>
        <v>85.98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297.97000000000003</v>
      </c>
    </row>
    <row r="51" spans="5:26" hidden="1" x14ac:dyDescent="0.35">
      <c r="E51">
        <f>PRODUCT(E35,AM28)</f>
        <v>37.380000000000003</v>
      </c>
      <c r="G51">
        <f>PRODUCT(G35,AM29)</f>
        <v>54.57</v>
      </c>
      <c r="I51">
        <f>PRODUCT(I35,A30)</f>
        <v>120</v>
      </c>
      <c r="K51">
        <f>PRODUCT(K35,AM31)</f>
        <v>31.26</v>
      </c>
      <c r="M51">
        <f>PRODUCT(M35,AM32)</f>
        <v>120</v>
      </c>
      <c r="O51">
        <f>PRODUCT(O35,AM33)</f>
        <v>35.869999999999997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399.08</v>
      </c>
    </row>
    <row r="52" spans="5:26" hidden="1" x14ac:dyDescent="0.35">
      <c r="E52">
        <f>PRODUCT(E36,AM28)</f>
        <v>36.76</v>
      </c>
      <c r="G52">
        <f>PRODUCT(G36,AM29)</f>
        <v>27.58</v>
      </c>
      <c r="I52">
        <f>PRODUCT(I36,AM30)</f>
        <v>20.66</v>
      </c>
      <c r="K52">
        <f>PRODUCT(K36,AM31)</f>
        <v>38.25</v>
      </c>
      <c r="M52">
        <f>PRODUCT(M36,AM32)</f>
        <v>22.7</v>
      </c>
      <c r="O52">
        <f>PRODUCT(O36,AM33)</f>
        <v>21.6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167.54999999999998</v>
      </c>
    </row>
    <row r="53" spans="5:26" hidden="1" x14ac:dyDescent="0.35">
      <c r="E53">
        <f>PRODUCT(E37,AM28)</f>
        <v>22.42</v>
      </c>
      <c r="G53">
        <f>PRODUCT(G37,AM29)</f>
        <v>26.88</v>
      </c>
      <c r="I53">
        <f>PRODUCT(I37,AM30)</f>
        <v>20.28</v>
      </c>
      <c r="K53">
        <f>PRODUCT(K37,AM31)</f>
        <v>23.65</v>
      </c>
      <c r="M53">
        <f>PRODUCT(M37,AM32)</f>
        <v>21.27</v>
      </c>
      <c r="O53">
        <f>PRODUCT(O37,AM33)</f>
        <v>20.85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135.35</v>
      </c>
    </row>
    <row r="54" spans="5:26" hidden="1" x14ac:dyDescent="0.35">
      <c r="E54">
        <f>PRODUCT(E38,AM28)</f>
        <v>120</v>
      </c>
      <c r="G54">
        <f>PRODUCT(G38,AM29)</f>
        <v>34.880000000000003</v>
      </c>
      <c r="I54">
        <f>PRODUCT(I38,AM30)</f>
        <v>25.84</v>
      </c>
      <c r="K54">
        <f>PRODUCT(K38,AM31)</f>
        <v>30.24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450.96000000000004</v>
      </c>
    </row>
    <row r="55" spans="5:26" hidden="1" x14ac:dyDescent="0.35">
      <c r="E55">
        <f>PRODUCT(E39,AM28)</f>
        <v>57.03</v>
      </c>
      <c r="G55">
        <f>PRODUCT(G39,AM29)</f>
        <v>48.37</v>
      </c>
      <c r="I55">
        <f>PRODUCT(I39,AM30)</f>
        <v>54.98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520.38</v>
      </c>
    </row>
    <row r="56" spans="5:26" hidden="1" x14ac:dyDescent="0.35">
      <c r="E56">
        <f>PRODUCT(E40,AM28)</f>
        <v>120</v>
      </c>
      <c r="G56">
        <f>PRODUCT(G40,AM29)</f>
        <v>71.23</v>
      </c>
      <c r="I56">
        <f>PRODUCT(I40,AM30)</f>
        <v>78.59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629.82000000000005</v>
      </c>
    </row>
    <row r="57" spans="5:26" hidden="1" x14ac:dyDescent="0.35">
      <c r="E57">
        <f>PRODUCT(E41,AM28)</f>
        <v>120</v>
      </c>
      <c r="G57">
        <f>PRODUCT(G41,AM29)</f>
        <v>120</v>
      </c>
      <c r="I57">
        <f>PRODUCT(I41,AM30)</f>
        <v>120</v>
      </c>
      <c r="K57">
        <f>PRODUCT(K41,AM31)</f>
        <v>120</v>
      </c>
      <c r="M57">
        <f>PRODUCT(M41,AM32)</f>
        <v>120</v>
      </c>
      <c r="O57">
        <f>PRODUCT(O41,AM33)</f>
        <v>120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720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120</v>
      </c>
      <c r="M58">
        <f>PRODUCT(M42,AM32)</f>
        <v>120</v>
      </c>
      <c r="O58">
        <f>PRODUCT(O42,AM33)</f>
        <v>120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720</v>
      </c>
    </row>
  </sheetData>
  <sheetProtection sheet="1" objects="1" scenarios="1"/>
  <mergeCells count="12">
    <mergeCell ref="A1:A2"/>
    <mergeCell ref="C9:D9"/>
    <mergeCell ref="E9:F9"/>
    <mergeCell ref="G9:H9"/>
    <mergeCell ref="I9:J9"/>
    <mergeCell ref="B1:B2"/>
    <mergeCell ref="U9:V9"/>
    <mergeCell ref="K9:L9"/>
    <mergeCell ref="M9:N9"/>
    <mergeCell ref="O9:P9"/>
    <mergeCell ref="Q9:R9"/>
    <mergeCell ref="S9:T9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87</v>
      </c>
      <c r="E1" s="159" t="s">
        <v>66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8">
        <f>'seznam soutezi'!D10</f>
        <v>45787</v>
      </c>
      <c r="E7" s="158"/>
      <c r="G7" s="3" t="str">
        <f>'seznam soutezi'!E10</f>
        <v>Lelekovice</v>
      </c>
    </row>
    <row r="8" spans="1:19" ht="15" thickBot="1" x14ac:dyDescent="0.4"/>
    <row r="9" spans="1:19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ht="15" thickBot="1" x14ac:dyDescent="0.4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68.41</v>
      </c>
      <c r="E12" s="42">
        <v>76.86</v>
      </c>
      <c r="F12" s="88">
        <v>21.51</v>
      </c>
      <c r="G12" s="43">
        <f>MIN(C12:E12)</f>
        <v>68.41</v>
      </c>
      <c r="H12" s="46">
        <f>SUM(F12:G12)</f>
        <v>89.92</v>
      </c>
      <c r="I12" s="42"/>
      <c r="J12" s="105">
        <f>_xlfn.RANK.EQ(H12:H26,H12:H26,1)</f>
        <v>6</v>
      </c>
      <c r="K12" s="103">
        <f>LARGE(O12:O26,J12)</f>
        <v>19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>
        <v>60.79</v>
      </c>
      <c r="E13" s="42">
        <v>120</v>
      </c>
      <c r="F13" s="89">
        <v>63.44</v>
      </c>
      <c r="G13" s="43">
        <f t="shared" ref="G13:G26" si="0">MIN(C13:E13)</f>
        <v>60.79</v>
      </c>
      <c r="H13" s="46">
        <f>SUM(F13:G13)</f>
        <v>124.22999999999999</v>
      </c>
      <c r="I13" s="42"/>
      <c r="J13" s="105">
        <f>_xlfn.RANK.EQ(H12:H26,H12:H26,1)</f>
        <v>9</v>
      </c>
      <c r="K13" s="103">
        <f>LARGE(O12:O26,J13)</f>
        <v>13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>
        <v>75.34</v>
      </c>
      <c r="E14" s="42">
        <v>120</v>
      </c>
      <c r="F14" s="90">
        <v>42.84</v>
      </c>
      <c r="G14" s="43">
        <f t="shared" si="0"/>
        <v>75.34</v>
      </c>
      <c r="H14" s="46">
        <f t="shared" ref="H14:H26" si="2">SUM(F14:G14)</f>
        <v>118.18</v>
      </c>
      <c r="I14" s="42"/>
      <c r="J14" s="105">
        <f>_xlfn.RANK.EQ(H12:H26,H12:H26,1)</f>
        <v>8</v>
      </c>
      <c r="K14" s="103">
        <f>LARGE(O12:O26,J14)</f>
        <v>15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66.599999999999994</v>
      </c>
      <c r="E15" s="42">
        <v>73.8</v>
      </c>
      <c r="F15" s="89">
        <v>24.87</v>
      </c>
      <c r="G15" s="43">
        <f t="shared" si="0"/>
        <v>66.599999999999994</v>
      </c>
      <c r="H15" s="46">
        <f t="shared" si="2"/>
        <v>91.47</v>
      </c>
      <c r="I15" s="42"/>
      <c r="J15" s="105">
        <f>_xlfn.RANK.EQ(H12:H26,H12:H26,1)</f>
        <v>7</v>
      </c>
      <c r="K15" s="103">
        <f>LARGE(O12:O26,J15)</f>
        <v>17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68.2</v>
      </c>
      <c r="E16" s="42">
        <v>63.9</v>
      </c>
      <c r="F16" s="91">
        <v>23.24</v>
      </c>
      <c r="G16" s="43">
        <f t="shared" si="0"/>
        <v>63.9</v>
      </c>
      <c r="H16" s="46">
        <f t="shared" si="2"/>
        <v>87.14</v>
      </c>
      <c r="I16" s="42"/>
      <c r="J16" s="105">
        <f>_xlfn.RANK.EQ(H12:H26,H12:H26,1)</f>
        <v>2</v>
      </c>
      <c r="K16" s="103">
        <f>LARGE(O12:O26,J16)</f>
        <v>27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9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12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60.73</v>
      </c>
      <c r="E18" s="42">
        <v>65.709999999999994</v>
      </c>
      <c r="F18" s="89">
        <v>19.39</v>
      </c>
      <c r="G18" s="43">
        <f t="shared" si="0"/>
        <v>60.73</v>
      </c>
      <c r="H18" s="46">
        <f t="shared" si="2"/>
        <v>80.12</v>
      </c>
      <c r="I18" s="42"/>
      <c r="J18" s="105">
        <f>_xlfn.RANK.EQ(H12:H26,H12:H26,1)</f>
        <v>1</v>
      </c>
      <c r="K18" s="103">
        <f>LARGE(O12:O26,J18)</f>
        <v>30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89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12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68.61</v>
      </c>
      <c r="E20" s="42">
        <v>70.16</v>
      </c>
      <c r="F20" s="92">
        <v>20.66</v>
      </c>
      <c r="G20" s="43">
        <f t="shared" si="0"/>
        <v>68.61</v>
      </c>
      <c r="H20" s="46">
        <f t="shared" si="2"/>
        <v>89.27</v>
      </c>
      <c r="I20" s="42"/>
      <c r="J20" s="105">
        <f>_xlfn.RANK.EQ(H12:H26,H12:H26,1)</f>
        <v>3</v>
      </c>
      <c r="K20" s="103">
        <f>LARGE(O12:O26,J20)</f>
        <v>25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79.12</v>
      </c>
      <c r="E21" s="42">
        <v>69.180000000000007</v>
      </c>
      <c r="F21" s="89">
        <v>20.28</v>
      </c>
      <c r="G21" s="43">
        <f t="shared" si="0"/>
        <v>69.180000000000007</v>
      </c>
      <c r="H21" s="46">
        <f t="shared" si="2"/>
        <v>89.460000000000008</v>
      </c>
      <c r="I21" s="42"/>
      <c r="J21" s="105">
        <f>_xlfn.RANK.EQ(H12:H26,H12:H26,1)</f>
        <v>4</v>
      </c>
      <c r="K21" s="103">
        <f>LARGE(O12:O26,J21)</f>
        <v>23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40" t="str">
        <f>'seznam druzstev'!D18</f>
        <v>Sivice</v>
      </c>
      <c r="C22" s="8">
        <v>250</v>
      </c>
      <c r="D22" s="42">
        <v>63.66</v>
      </c>
      <c r="E22" s="42">
        <v>120</v>
      </c>
      <c r="F22" s="89">
        <v>25.84</v>
      </c>
      <c r="G22" s="43">
        <f t="shared" si="0"/>
        <v>63.66</v>
      </c>
      <c r="H22" s="46">
        <f t="shared" si="2"/>
        <v>89.5</v>
      </c>
      <c r="I22" s="42"/>
      <c r="J22" s="105">
        <f>_xlfn.RANK.EQ(H12:H26,H12:H26,1)</f>
        <v>5</v>
      </c>
      <c r="K22" s="103">
        <f>LARGE(O12:O26,J22)</f>
        <v>21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40" t="str">
        <f>'seznam druzstev'!D19</f>
        <v>Slavkov u Brna A</v>
      </c>
      <c r="C23" s="8">
        <v>250</v>
      </c>
      <c r="D23" s="42">
        <v>107.43</v>
      </c>
      <c r="E23" s="42">
        <v>93.38</v>
      </c>
      <c r="F23" s="89">
        <v>54.98</v>
      </c>
      <c r="G23" s="43">
        <f t="shared" si="0"/>
        <v>93.38</v>
      </c>
      <c r="H23" s="46">
        <f t="shared" si="2"/>
        <v>148.35999999999999</v>
      </c>
      <c r="I23" s="42"/>
      <c r="J23" s="105">
        <f>_xlfn.RANK.EQ(H12:H26,H12:H26,1)</f>
        <v>10</v>
      </c>
      <c r="K23" s="103">
        <f>LARGE(O12:O26,J23)</f>
        <v>11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>
        <v>109.3</v>
      </c>
      <c r="E24" s="42">
        <v>92.52</v>
      </c>
      <c r="F24" s="89">
        <v>78.59</v>
      </c>
      <c r="G24" s="43">
        <f t="shared" si="0"/>
        <v>92.52</v>
      </c>
      <c r="H24" s="46">
        <f t="shared" si="2"/>
        <v>171.11</v>
      </c>
      <c r="I24" s="42"/>
      <c r="J24" s="105">
        <f>_xlfn.RANK.EQ(H12:H26,H12:H26,1)</f>
        <v>11</v>
      </c>
      <c r="K24" s="103">
        <f>LARGE(O12:O26,J24)</f>
        <v>9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89"/>
      <c r="G25" s="43">
        <f>MIN(C25:E25)</f>
        <v>250</v>
      </c>
      <c r="H25" s="46">
        <f>SUM(F25:G25)</f>
        <v>250</v>
      </c>
      <c r="I25" s="42"/>
      <c r="J25" s="105">
        <f>_xlfn.RANK.EQ(H12:H26,H12:H26,1)</f>
        <v>12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87</v>
      </c>
      <c r="E1" s="159" t="s">
        <v>66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8">
        <f>'seznam soutezi'!D11</f>
        <v>45801</v>
      </c>
      <c r="E7" s="158"/>
      <c r="G7" s="3" t="str">
        <f>'seznam soutezi'!E11</f>
        <v>Kuřim</v>
      </c>
    </row>
    <row r="8" spans="1:19" ht="15" thickBot="1" x14ac:dyDescent="0.4"/>
    <row r="9" spans="1:19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76.39</v>
      </c>
      <c r="E12" s="42">
        <v>60.63</v>
      </c>
      <c r="F12" s="42">
        <v>26.95</v>
      </c>
      <c r="G12" s="43">
        <f>MIN(C12:E12)</f>
        <v>60.63</v>
      </c>
      <c r="H12" s="46">
        <f>SUM(F12:G12)</f>
        <v>87.58</v>
      </c>
      <c r="I12" s="42"/>
      <c r="J12" s="105">
        <f>_xlfn.RANK.EQ(H12:H26,H12:H26,1)</f>
        <v>1</v>
      </c>
      <c r="K12" s="103">
        <f>LARGE(O12:O26,J12)</f>
        <v>30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9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9</v>
      </c>
      <c r="K14" s="103">
        <f>LARGE(O12:O26,J14)</f>
        <v>0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8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64.010000000000005</v>
      </c>
      <c r="E15" s="42">
        <v>76.69</v>
      </c>
      <c r="F15" s="42">
        <v>26.73</v>
      </c>
      <c r="G15" s="43">
        <f t="shared" si="0"/>
        <v>64.010000000000005</v>
      </c>
      <c r="H15" s="46">
        <f t="shared" si="2"/>
        <v>90.740000000000009</v>
      </c>
      <c r="I15" s="42"/>
      <c r="J15" s="105">
        <f>_xlfn.RANK.EQ(H12:H26,H12:H26,1)</f>
        <v>4</v>
      </c>
      <c r="K15" s="103">
        <f>LARGE(O12:O26,J15)</f>
        <v>23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64.61</v>
      </c>
      <c r="E16" s="42">
        <v>70.12</v>
      </c>
      <c r="F16" s="42">
        <v>23.74</v>
      </c>
      <c r="G16" s="43">
        <f t="shared" si="0"/>
        <v>64.61</v>
      </c>
      <c r="H16" s="46">
        <f t="shared" si="2"/>
        <v>88.35</v>
      </c>
      <c r="I16" s="42"/>
      <c r="J16" s="105">
        <f>_xlfn.RANK.EQ(H12:H26,H12:H26,1)</f>
        <v>2</v>
      </c>
      <c r="K16" s="103">
        <f>LARGE(O12:O26,J16)</f>
        <v>27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9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64.900000000000006</v>
      </c>
      <c r="E18" s="42">
        <v>73.569999999999993</v>
      </c>
      <c r="F18" s="42">
        <v>29.3</v>
      </c>
      <c r="G18" s="43">
        <f t="shared" si="0"/>
        <v>64.900000000000006</v>
      </c>
      <c r="H18" s="46">
        <f t="shared" si="2"/>
        <v>94.2</v>
      </c>
      <c r="I18" s="42"/>
      <c r="J18" s="105">
        <f>_xlfn.RANK.EQ(H12:H26,H12:H26,1)</f>
        <v>5</v>
      </c>
      <c r="K18" s="103">
        <f>LARGE(O12:O26,J18)</f>
        <v>21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75.83</v>
      </c>
      <c r="E19" s="42">
        <v>120</v>
      </c>
      <c r="F19" s="42">
        <v>31.26</v>
      </c>
      <c r="G19" s="43">
        <f t="shared" si="0"/>
        <v>75.83</v>
      </c>
      <c r="H19" s="46">
        <f t="shared" si="2"/>
        <v>107.09</v>
      </c>
      <c r="I19" s="42"/>
      <c r="J19" s="105">
        <f>_xlfn.RANK.EQ(H12:H26,H12:H26,1)</f>
        <v>7</v>
      </c>
      <c r="K19" s="103">
        <f>LARGE(O12:O26,J19)</f>
        <v>17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64.819999999999993</v>
      </c>
      <c r="E20" s="42">
        <v>80.2</v>
      </c>
      <c r="F20" s="42">
        <v>38.25</v>
      </c>
      <c r="G20" s="43">
        <f t="shared" si="0"/>
        <v>64.819999999999993</v>
      </c>
      <c r="H20" s="46">
        <f t="shared" si="2"/>
        <v>103.07</v>
      </c>
      <c r="I20" s="42"/>
      <c r="J20" s="105">
        <f>_xlfn.RANK.EQ(H12:H26,H12:H26,1)</f>
        <v>6</v>
      </c>
      <c r="K20" s="103">
        <f>LARGE(O12:O26,J20)</f>
        <v>19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66.19</v>
      </c>
      <c r="E21" s="42">
        <v>71.12</v>
      </c>
      <c r="F21" s="42">
        <v>23.65</v>
      </c>
      <c r="G21" s="43">
        <f t="shared" si="0"/>
        <v>66.19</v>
      </c>
      <c r="H21" s="46">
        <f t="shared" si="2"/>
        <v>89.84</v>
      </c>
      <c r="I21" s="42"/>
      <c r="J21" s="105">
        <f>_xlfn.RANK.EQ(H12:H26,H12:H26,1)</f>
        <v>3</v>
      </c>
      <c r="K21" s="103">
        <f>LARGE(O12:O26,J21)</f>
        <v>25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>
        <v>120</v>
      </c>
      <c r="E22" s="42">
        <v>120</v>
      </c>
      <c r="F22" s="42">
        <v>30.24</v>
      </c>
      <c r="G22" s="43">
        <f t="shared" si="0"/>
        <v>120</v>
      </c>
      <c r="H22" s="46">
        <f t="shared" si="2"/>
        <v>150.24</v>
      </c>
      <c r="I22" s="42"/>
      <c r="J22" s="105">
        <f>_xlfn.RANK.EQ(H12:H26,H12:H26,1)</f>
        <v>8</v>
      </c>
      <c r="K22" s="103">
        <f>LARGE(O12:O26,J22)</f>
        <v>15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9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9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9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9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87</v>
      </c>
      <c r="E1" s="159" t="s">
        <v>66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8">
        <f>'seznam soutezi'!D12</f>
        <v>45815</v>
      </c>
      <c r="E7" s="158"/>
      <c r="G7" s="3" t="str">
        <f>'seznam soutezi'!E12</f>
        <v>Hlína</v>
      </c>
    </row>
    <row r="8" spans="1:19" ht="15" thickBot="1" x14ac:dyDescent="0.4"/>
    <row r="9" spans="1:19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60.86</v>
      </c>
      <c r="E12" s="42">
        <v>66.12</v>
      </c>
      <c r="F12" s="42">
        <v>20.72</v>
      </c>
      <c r="G12" s="43">
        <f>MIN(C12:E12)</f>
        <v>60.86</v>
      </c>
      <c r="H12" s="46">
        <f>SUM(F12:G12)</f>
        <v>81.58</v>
      </c>
      <c r="I12" s="42"/>
      <c r="J12" s="105">
        <f>_xlfn.RANK.EQ(H12:H26,H12:H26,1)</f>
        <v>3</v>
      </c>
      <c r="K12" s="103">
        <f>LARGE(O12:O26,J12)</f>
        <v>25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>
        <v>60.66</v>
      </c>
      <c r="E13" s="42">
        <v>70.03</v>
      </c>
      <c r="F13" s="42">
        <v>37.24</v>
      </c>
      <c r="G13" s="43">
        <f t="shared" ref="G13:G26" si="0">MIN(C13:E13)</f>
        <v>60.66</v>
      </c>
      <c r="H13" s="46">
        <f>SUM(F13:G13)</f>
        <v>97.9</v>
      </c>
      <c r="I13" s="42"/>
      <c r="J13" s="105">
        <f>_xlfn.RANK.EQ(H12:H26,H12:H26,1)</f>
        <v>7</v>
      </c>
      <c r="K13" s="103">
        <f>LARGE(O12:O26,J13)</f>
        <v>17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>
        <v>77.64</v>
      </c>
      <c r="E14" s="42">
        <v>93.06</v>
      </c>
      <c r="F14" s="42">
        <v>31.69</v>
      </c>
      <c r="G14" s="43">
        <f t="shared" si="0"/>
        <v>77.64</v>
      </c>
      <c r="H14" s="46">
        <f t="shared" ref="H14:H26" si="2">SUM(F14:G14)</f>
        <v>109.33</v>
      </c>
      <c r="I14" s="42"/>
      <c r="J14" s="105">
        <f>_xlfn.RANK.EQ(H12:H26,H12:H26,1)</f>
        <v>8</v>
      </c>
      <c r="K14" s="103">
        <f>LARGE(O12:O26,J14)</f>
        <v>15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8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62.1</v>
      </c>
      <c r="E15" s="42">
        <v>78.33</v>
      </c>
      <c r="F15" s="42">
        <v>25.63</v>
      </c>
      <c r="G15" s="43">
        <f t="shared" si="0"/>
        <v>62.1</v>
      </c>
      <c r="H15" s="46">
        <f t="shared" si="2"/>
        <v>87.73</v>
      </c>
      <c r="I15" s="42"/>
      <c r="J15" s="105">
        <f>_xlfn.RANK.EQ(H12:H26,H12:H26,1)</f>
        <v>5</v>
      </c>
      <c r="K15" s="103">
        <f>LARGE(O12:O26,J15)</f>
        <v>21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58.13</v>
      </c>
      <c r="E16" s="42">
        <v>75.36</v>
      </c>
      <c r="F16" s="42">
        <v>19.75</v>
      </c>
      <c r="G16" s="43">
        <f t="shared" si="0"/>
        <v>58.13</v>
      </c>
      <c r="H16" s="46">
        <f t="shared" si="2"/>
        <v>77.88</v>
      </c>
      <c r="I16" s="42"/>
      <c r="J16" s="105">
        <f>_xlfn.RANK.EQ(H12:H26,H12:H26,1)</f>
        <v>2</v>
      </c>
      <c r="K16" s="103">
        <f>LARGE(O12:O26,J16)</f>
        <v>27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9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58.22</v>
      </c>
      <c r="E18" s="42">
        <v>64</v>
      </c>
      <c r="F18" s="42">
        <v>19.18</v>
      </c>
      <c r="G18" s="43">
        <f t="shared" si="0"/>
        <v>58.22</v>
      </c>
      <c r="H18" s="46">
        <f t="shared" si="2"/>
        <v>77.400000000000006</v>
      </c>
      <c r="I18" s="42"/>
      <c r="J18" s="105">
        <f>_xlfn.RANK.EQ(H12:H26,H12:H26,1)</f>
        <v>1</v>
      </c>
      <c r="K18" s="103">
        <f>LARGE(O12:O26,J18)</f>
        <v>30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9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61.11</v>
      </c>
      <c r="E20" s="42">
        <v>68.09</v>
      </c>
      <c r="F20" s="42">
        <v>22.7</v>
      </c>
      <c r="G20" s="43">
        <f t="shared" si="0"/>
        <v>61.11</v>
      </c>
      <c r="H20" s="46">
        <f t="shared" si="2"/>
        <v>83.81</v>
      </c>
      <c r="I20" s="42"/>
      <c r="J20" s="105">
        <f>_xlfn.RANK.EQ(H12:H26,H12:H26,1)</f>
        <v>4</v>
      </c>
      <c r="K20" s="103">
        <f>LARGE(O12:O26,J20)</f>
        <v>23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67.86</v>
      </c>
      <c r="E21" s="42">
        <v>68.2</v>
      </c>
      <c r="F21" s="42">
        <v>21.27</v>
      </c>
      <c r="G21" s="43">
        <f t="shared" si="0"/>
        <v>67.86</v>
      </c>
      <c r="H21" s="46">
        <f t="shared" si="2"/>
        <v>89.13</v>
      </c>
      <c r="I21" s="42"/>
      <c r="J21" s="105">
        <f>_xlfn.RANK.EQ(H12:H26,H12:H26,1)</f>
        <v>6</v>
      </c>
      <c r="K21" s="103">
        <f>LARGE(O12:O26,J21)</f>
        <v>19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9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9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9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9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9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87</v>
      </c>
      <c r="E1" s="159" t="s">
        <v>66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8">
        <f>'seznam soutezi'!D13</f>
        <v>45823</v>
      </c>
      <c r="E7" s="158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65.83</v>
      </c>
      <c r="E12" s="42">
        <v>63.16</v>
      </c>
      <c r="F12" s="42">
        <v>22.7</v>
      </c>
      <c r="G12" s="43">
        <f>MIN(C12:E12)</f>
        <v>63.16</v>
      </c>
      <c r="H12" s="46">
        <f>SUM(F12:G12)</f>
        <v>85.86</v>
      </c>
      <c r="I12" s="42"/>
      <c r="J12" s="105">
        <f>_xlfn.RANK.EQ(H12:H26,H12:H26,1)</f>
        <v>4</v>
      </c>
      <c r="K12" s="103">
        <f>LARGE(O12:O26,J12)</f>
        <v>23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10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10</v>
      </c>
      <c r="K14" s="103">
        <f>LARGE(O12:O26,J14)</f>
        <v>0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9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79.319999999999993</v>
      </c>
      <c r="E15" s="42">
        <v>62.31</v>
      </c>
      <c r="F15" s="42">
        <v>32.119999999999997</v>
      </c>
      <c r="G15" s="43">
        <f t="shared" si="0"/>
        <v>62.31</v>
      </c>
      <c r="H15" s="46">
        <f t="shared" si="2"/>
        <v>94.43</v>
      </c>
      <c r="I15" s="42"/>
      <c r="J15" s="105">
        <f>_xlfn.RANK.EQ(H12:H26,H12:H26,1)</f>
        <v>5</v>
      </c>
      <c r="K15" s="103">
        <f>LARGE(O12:O26,J15)</f>
        <v>21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53.63</v>
      </c>
      <c r="E16" s="42">
        <v>62.39</v>
      </c>
      <c r="F16" s="42">
        <v>19.48</v>
      </c>
      <c r="G16" s="43">
        <f t="shared" si="0"/>
        <v>53.63</v>
      </c>
      <c r="H16" s="46">
        <f t="shared" si="2"/>
        <v>73.11</v>
      </c>
      <c r="I16" s="42"/>
      <c r="J16" s="105">
        <f>_xlfn.RANK.EQ(H12:H26,H12:H26,1)</f>
        <v>1</v>
      </c>
      <c r="K16" s="103">
        <f>LARGE(O12:O26,J16)</f>
        <v>30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>
        <v>65.94</v>
      </c>
      <c r="E17" s="42">
        <v>78.34</v>
      </c>
      <c r="F17" s="42">
        <v>34.29</v>
      </c>
      <c r="G17" s="43">
        <f t="shared" si="0"/>
        <v>65.94</v>
      </c>
      <c r="H17" s="46">
        <f t="shared" si="2"/>
        <v>100.22999999999999</v>
      </c>
      <c r="I17" s="42"/>
      <c r="J17" s="105">
        <f>_xlfn.RANK.EQ(H12:H26,H12:H26,1)</f>
        <v>6</v>
      </c>
      <c r="K17" s="103">
        <f>LARGE(O12:O26,J17)</f>
        <v>19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57.74</v>
      </c>
      <c r="E18" s="42">
        <v>62.42</v>
      </c>
      <c r="F18" s="42">
        <v>85.98</v>
      </c>
      <c r="G18" s="43">
        <f t="shared" si="0"/>
        <v>57.74</v>
      </c>
      <c r="H18" s="46">
        <f t="shared" si="2"/>
        <v>143.72</v>
      </c>
      <c r="I18" s="42"/>
      <c r="J18" s="105">
        <f>_xlfn.RANK.EQ(H12:H26,H12:H26,1)</f>
        <v>8</v>
      </c>
      <c r="K18" s="103">
        <f>LARGE(O12:O26,J18)</f>
        <v>15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90.34</v>
      </c>
      <c r="E19" s="42">
        <v>120</v>
      </c>
      <c r="F19" s="42">
        <v>35.869999999999997</v>
      </c>
      <c r="G19" s="43">
        <f t="shared" si="0"/>
        <v>90.34</v>
      </c>
      <c r="H19" s="46">
        <f t="shared" si="2"/>
        <v>126.21000000000001</v>
      </c>
      <c r="I19" s="42"/>
      <c r="J19" s="105">
        <f>_xlfn.RANK.EQ(H12:H26,H12:H26,1)</f>
        <v>7</v>
      </c>
      <c r="K19" s="103">
        <f>LARGE(O12:O26,J19)</f>
        <v>17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61.63</v>
      </c>
      <c r="E20" s="42">
        <v>67.92</v>
      </c>
      <c r="F20" s="144">
        <v>21.6</v>
      </c>
      <c r="G20" s="43">
        <f t="shared" si="0"/>
        <v>61.63</v>
      </c>
      <c r="H20" s="46">
        <f t="shared" si="2"/>
        <v>83.23</v>
      </c>
      <c r="I20" s="42"/>
      <c r="J20" s="105">
        <f>_xlfn.RANK.EQ(H12:H26,H12:H26,1)</f>
        <v>3</v>
      </c>
      <c r="K20" s="103">
        <f>LARGE(O12:O26,J20)</f>
        <v>25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58.1</v>
      </c>
      <c r="E21" s="42">
        <v>64.41</v>
      </c>
      <c r="F21" s="42">
        <v>20.85</v>
      </c>
      <c r="G21" s="43">
        <f t="shared" si="0"/>
        <v>58.1</v>
      </c>
      <c r="H21" s="46">
        <f t="shared" si="2"/>
        <v>78.95</v>
      </c>
      <c r="I21" s="42"/>
      <c r="J21" s="105">
        <f>_xlfn.RANK.EQ(H12:H26,H12:H26,1)</f>
        <v>2</v>
      </c>
      <c r="K21" s="103">
        <f>LARGE(O12:O26,J21)</f>
        <v>27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10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10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10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>
        <v>74.41</v>
      </c>
      <c r="E25" s="42">
        <v>80.97</v>
      </c>
      <c r="F25" s="42">
        <v>120</v>
      </c>
      <c r="G25" s="43">
        <f>MIN(C25:E25)</f>
        <v>74.41</v>
      </c>
      <c r="H25" s="46">
        <f t="shared" si="2"/>
        <v>194.41</v>
      </c>
      <c r="I25" s="42"/>
      <c r="J25" s="105">
        <f>_xlfn.RANK.EQ(H12:H26,H12:H26,1)</f>
        <v>9</v>
      </c>
      <c r="K25" s="103">
        <f>LARGE(O12:O26,J25)</f>
        <v>13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10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87</v>
      </c>
      <c r="E1" s="159" t="s">
        <v>66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8">
        <f>'seznam soutezi'!D14</f>
        <v>0</v>
      </c>
      <c r="E7" s="158"/>
      <c r="G7" s="3">
        <f>'seznam soutezi'!E14</f>
        <v>0</v>
      </c>
    </row>
    <row r="8" spans="1:19" ht="15" thickBot="1" x14ac:dyDescent="0.4"/>
    <row r="9" spans="1:19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87</v>
      </c>
      <c r="E1" s="159" t="s">
        <v>66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8">
        <f>'seznam soutezi'!D15</f>
        <v>0</v>
      </c>
      <c r="E7" s="158"/>
      <c r="G7" s="3">
        <f>'seznam soutezi'!E15</f>
        <v>0</v>
      </c>
    </row>
    <row r="8" spans="1:19" ht="15" thickBot="1" x14ac:dyDescent="0.4"/>
    <row r="9" spans="1:19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87</v>
      </c>
      <c r="E1" s="159" t="s">
        <v>66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8">
        <f>'seznam soutezi'!D16</f>
        <v>0</v>
      </c>
      <c r="E7" s="158"/>
      <c r="G7" s="3">
        <f>'seznam soutezi'!E16</f>
        <v>0</v>
      </c>
    </row>
    <row r="8" spans="1:19" ht="15" thickBot="1" x14ac:dyDescent="0.4"/>
    <row r="9" spans="1:19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87</v>
      </c>
    </row>
    <row r="2" spans="1:19" ht="15" thickBot="1" x14ac:dyDescent="0.4">
      <c r="A2" s="147"/>
      <c r="B2" s="149"/>
      <c r="D2" s="160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8">
        <f>'seznam soutezi'!D17</f>
        <v>0</v>
      </c>
      <c r="E7" s="158"/>
      <c r="G7" s="3">
        <f>'seznam soutezi'!E17</f>
        <v>0</v>
      </c>
    </row>
    <row r="8" spans="1:19" ht="15" thickBot="1" x14ac:dyDescent="0.4"/>
    <row r="9" spans="1:19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40" t="str">
        <f>'seznam druzstev'!D11</f>
        <v>Kuřim A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40" t="str">
        <f>'seznam druzstev'!D12</f>
        <v>Kuřim B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40" t="str">
        <f>'seznam druzstev'!D14</f>
        <v>Lelekovice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40" t="str">
        <f>'seznam druzstev'!D15</f>
        <v>Přísnotice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40" t="str">
        <f>'seznam druzstev'!D16</f>
        <v>Rudka A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opLeftCell="A6" workbookViewId="0">
      <selection activeCell="I12" sqref="I1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50" t="s">
        <v>0</v>
      </c>
      <c r="B1" s="148" t="s">
        <v>1</v>
      </c>
    </row>
    <row r="2" spans="1:14" ht="15" thickBot="1" x14ac:dyDescent="0.4">
      <c r="A2" s="151"/>
      <c r="B2" s="149"/>
    </row>
    <row r="5" spans="1:14" ht="31" x14ac:dyDescent="0.7">
      <c r="B5" s="152" t="s">
        <v>19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7" spans="1:14" ht="29.5" x14ac:dyDescent="0.55000000000000004">
      <c r="C7" s="108" t="s">
        <v>88</v>
      </c>
      <c r="D7" s="4" t="s">
        <v>89</v>
      </c>
      <c r="G7" s="5" t="s">
        <v>20</v>
      </c>
    </row>
    <row r="9" spans="1:14" ht="25" x14ac:dyDescent="0.35">
      <c r="C9" s="85" t="s">
        <v>21</v>
      </c>
      <c r="I9" s="86" t="s">
        <v>22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>Přísnotice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Lelekovice</v>
      </c>
      <c r="D16" s="153" t="s">
        <v>23</v>
      </c>
      <c r="E16" s="153"/>
      <c r="F16" s="153"/>
      <c r="G16" s="153"/>
      <c r="H16" s="153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24</v>
      </c>
      <c r="I22" s="84" t="s">
        <v>25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6" t="s">
        <v>0</v>
      </c>
      <c r="B1" s="148" t="s">
        <v>24</v>
      </c>
    </row>
    <row r="2" spans="1:2" ht="15" thickBot="1" x14ac:dyDescent="0.4">
      <c r="A2" s="147"/>
      <c r="B2" s="149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tabSelected="1" topLeftCell="A9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6" t="s">
        <v>0</v>
      </c>
      <c r="B1" s="148" t="s">
        <v>1</v>
      </c>
    </row>
    <row r="2" spans="1:70" ht="12.65" customHeight="1" thickBot="1" x14ac:dyDescent="0.4">
      <c r="A2" s="147"/>
      <c r="B2" s="149"/>
    </row>
    <row r="3" spans="1:70" ht="22.5" x14ac:dyDescent="0.45">
      <c r="C3" s="3" t="s">
        <v>26</v>
      </c>
    </row>
    <row r="5" spans="1:70" ht="25" x14ac:dyDescent="0.5">
      <c r="C5" s="4" t="str">
        <f>uvod!D7</f>
        <v>24. ročník</v>
      </c>
      <c r="K5" s="4" t="str">
        <f>uvod!G7</f>
        <v>Mladší  žáci</v>
      </c>
    </row>
    <row r="6" spans="1:70" ht="15" customHeight="1" thickBot="1" x14ac:dyDescent="0.4"/>
    <row r="7" spans="1:70" ht="15" hidden="1" thickBot="1" x14ac:dyDescent="0.4">
      <c r="K7" t="s">
        <v>27</v>
      </c>
      <c r="O7" t="s">
        <v>28</v>
      </c>
      <c r="R7" t="s">
        <v>29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>Přísnotice</v>
      </c>
      <c r="E8" s="56" t="str">
        <f>'seznam soutezi'!E10</f>
        <v>Lelekovice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30</v>
      </c>
      <c r="R8" s="99" t="s">
        <v>31</v>
      </c>
      <c r="S8" s="98" t="s">
        <v>12</v>
      </c>
      <c r="T8" s="99" t="s">
        <v>32</v>
      </c>
      <c r="U8" s="97" t="s">
        <v>33</v>
      </c>
      <c r="V8" s="49" t="s">
        <v>34</v>
      </c>
      <c r="W8" s="49"/>
      <c r="X8" s="49" t="s">
        <v>35</v>
      </c>
      <c r="Z8" s="154" t="s">
        <v>36</v>
      </c>
      <c r="AA8" s="154"/>
      <c r="AB8" s="154"/>
      <c r="AC8" s="154"/>
      <c r="AD8" s="154"/>
      <c r="AE8" s="154"/>
      <c r="AF8" s="154"/>
      <c r="AG8" s="154"/>
      <c r="AH8" s="154"/>
      <c r="AI8" s="154"/>
      <c r="AJ8" s="52"/>
      <c r="AK8" s="154" t="s">
        <v>37</v>
      </c>
      <c r="AL8" s="154"/>
      <c r="AM8" s="154"/>
      <c r="AN8" s="154"/>
      <c r="AO8" s="154"/>
      <c r="AP8" s="154"/>
      <c r="AQ8" s="154"/>
      <c r="AR8" s="154"/>
      <c r="AS8" s="154"/>
      <c r="AT8" s="154"/>
      <c r="AU8" s="52"/>
      <c r="AW8" s="154" t="s">
        <v>38</v>
      </c>
      <c r="AX8" s="154"/>
      <c r="AY8" s="154"/>
      <c r="AZ8" s="154"/>
      <c r="BA8" s="154"/>
      <c r="BB8" s="154"/>
      <c r="BC8" s="154"/>
      <c r="BD8" s="154"/>
      <c r="BE8" s="154"/>
      <c r="BI8" s="154" t="s">
        <v>39</v>
      </c>
      <c r="BJ8" s="154"/>
      <c r="BK8" s="154"/>
      <c r="BL8" s="154"/>
      <c r="BM8" s="154"/>
      <c r="BN8" s="154"/>
      <c r="BO8" s="154"/>
      <c r="BP8" s="154"/>
      <c r="BQ8" s="154"/>
      <c r="BR8" s="154"/>
    </row>
    <row r="9" spans="1:70" ht="20" x14ac:dyDescent="0.4">
      <c r="B9" s="57" t="str">
        <f>'seznam druzstev'!D8</f>
        <v>Hlína</v>
      </c>
      <c r="C9" s="58">
        <f>'1'!K12</f>
        <v>27</v>
      </c>
      <c r="D9" s="58">
        <f>'2'!K12</f>
        <v>9</v>
      </c>
      <c r="E9" s="58">
        <f>'3'!K12</f>
        <v>19</v>
      </c>
      <c r="F9" s="58">
        <f>'4'!K12</f>
        <v>30</v>
      </c>
      <c r="G9" s="58">
        <f>'5'!K12</f>
        <v>25</v>
      </c>
      <c r="H9" s="58">
        <f>'6'!K12</f>
        <v>23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133</v>
      </c>
      <c r="N9" s="58">
        <f>_xlfn.RANK.EQ(M9:M23,M9:M23)</f>
        <v>5</v>
      </c>
      <c r="O9" s="59">
        <f t="shared" ref="O9:O23" si="0">SUM(AK9:AT9)</f>
        <v>9</v>
      </c>
      <c r="P9" s="59">
        <f>SUM(BI9:BR9)</f>
        <v>0</v>
      </c>
      <c r="Q9" s="59">
        <f>SUM(O9:P9)</f>
        <v>9</v>
      </c>
      <c r="R9" s="59">
        <f>M9-Q9</f>
        <v>124</v>
      </c>
      <c r="S9" s="59">
        <f>_xlfn.RANK.EQ(R9:R23,R9:R23)</f>
        <v>2</v>
      </c>
      <c r="T9" s="59">
        <f>'casy utok'!AI11</f>
        <v>113.62999999999997</v>
      </c>
      <c r="U9" s="93">
        <f>U26</f>
        <v>2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9</v>
      </c>
      <c r="AE9" s="50">
        <f t="shared" ref="AE9:AE23" si="2">SMALL(C9:H9,1)</f>
        <v>9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9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Hrušovany u Brna</v>
      </c>
      <c r="C10" s="42">
        <f>'1'!K13</f>
        <v>0</v>
      </c>
      <c r="D10" s="42">
        <f>'2'!K13</f>
        <v>0</v>
      </c>
      <c r="E10" s="42">
        <f>'3'!K13</f>
        <v>13</v>
      </c>
      <c r="F10" s="42">
        <f>'4'!K13</f>
        <v>0</v>
      </c>
      <c r="G10" s="42">
        <f>'5'!K13</f>
        <v>17</v>
      </c>
      <c r="H10" s="42">
        <f>'6'!K13</f>
        <v>0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30</v>
      </c>
      <c r="N10" s="42">
        <f>_xlfn.RANK.EQ(M9:M23,M9:M23,)</f>
        <v>11</v>
      </c>
      <c r="O10" s="55">
        <f t="shared" si="0"/>
        <v>0</v>
      </c>
      <c r="P10" s="55">
        <f t="shared" ref="P10:P23" si="11">SUM(BI10:BR10)</f>
        <v>0</v>
      </c>
      <c r="Q10" s="55">
        <f t="shared" ref="Q10:Q23" si="12">SUM(O10:P10)</f>
        <v>0</v>
      </c>
      <c r="R10" s="55">
        <f t="shared" ref="R10:R23" si="13">M10-Q10</f>
        <v>30</v>
      </c>
      <c r="S10" s="55">
        <f>_xlfn.RANK.EQ(R9:R23,R9:R23)</f>
        <v>11</v>
      </c>
      <c r="T10" s="55">
        <f>'casy utok'!AI12</f>
        <v>460.68000000000006</v>
      </c>
      <c r="U10" s="94">
        <f t="shared" ref="U10:U23" si="14">U27</f>
        <v>11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0</v>
      </c>
      <c r="AE10" s="50">
        <f t="shared" si="2"/>
        <v>0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0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Ivančice</v>
      </c>
      <c r="C11" s="61">
        <f>'1'!K14</f>
        <v>0</v>
      </c>
      <c r="D11" s="61">
        <f>'2'!K14</f>
        <v>13</v>
      </c>
      <c r="E11" s="61">
        <f>'3'!K14</f>
        <v>15</v>
      </c>
      <c r="F11" s="61">
        <f>'4'!K14</f>
        <v>0</v>
      </c>
      <c r="G11" s="61">
        <f>'5'!K14</f>
        <v>15</v>
      </c>
      <c r="H11" s="61">
        <f>'6'!K14</f>
        <v>0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43</v>
      </c>
      <c r="N11" s="61">
        <f>_xlfn.RANK.EQ(M9:M23,M9:M23,)</f>
        <v>9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43</v>
      </c>
      <c r="S11" s="62">
        <f>_xlfn.RANK.EQ(R9:R23,R9:R23)</f>
        <v>9</v>
      </c>
      <c r="T11" s="62">
        <f>'casy utok'!AI13</f>
        <v>372.84</v>
      </c>
      <c r="U11" s="95">
        <f t="shared" si="14"/>
        <v>9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Kuřim A</v>
      </c>
      <c r="C12" s="42">
        <f>'1'!K15</f>
        <v>19</v>
      </c>
      <c r="D12" s="42">
        <f>'2'!K15</f>
        <v>25</v>
      </c>
      <c r="E12" s="42">
        <f>'3'!K15</f>
        <v>17</v>
      </c>
      <c r="F12" s="42">
        <f>'4'!K15</f>
        <v>23</v>
      </c>
      <c r="G12" s="42">
        <f>'5'!K15</f>
        <v>21</v>
      </c>
      <c r="H12" s="42">
        <f>'6'!K15</f>
        <v>21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126</v>
      </c>
      <c r="N12" s="42">
        <f>_xlfn.RANK.EQ(M9:M23,M9:M23,)</f>
        <v>6</v>
      </c>
      <c r="O12" s="55">
        <f t="shared" si="0"/>
        <v>17</v>
      </c>
      <c r="P12" s="55">
        <f t="shared" si="11"/>
        <v>0</v>
      </c>
      <c r="Q12" s="55">
        <f t="shared" si="12"/>
        <v>17</v>
      </c>
      <c r="R12" s="55">
        <f t="shared" si="13"/>
        <v>109</v>
      </c>
      <c r="S12" s="123">
        <f>_xlfn.RANK.EQ(R9:R23,R9:R23)</f>
        <v>6</v>
      </c>
      <c r="T12" s="55">
        <f>'casy utok'!AI14</f>
        <v>170.18</v>
      </c>
      <c r="U12" s="94">
        <f t="shared" si="14"/>
        <v>6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17</v>
      </c>
      <c r="AE12" s="50">
        <f t="shared" si="2"/>
        <v>17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17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B</v>
      </c>
      <c r="C13" s="61">
        <f>'1'!K16</f>
        <v>30</v>
      </c>
      <c r="D13" s="61">
        <f>'2'!K16</f>
        <v>30</v>
      </c>
      <c r="E13" s="61">
        <f>'3'!K16</f>
        <v>27</v>
      </c>
      <c r="F13" s="61">
        <f>'4'!K16</f>
        <v>27</v>
      </c>
      <c r="G13" s="61">
        <f>'5'!K16</f>
        <v>27</v>
      </c>
      <c r="H13" s="61">
        <f>'6'!K16</f>
        <v>30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171</v>
      </c>
      <c r="N13" s="61">
        <f>_xlfn.RANK.EQ(M9:M23,M9:M23,)</f>
        <v>1</v>
      </c>
      <c r="O13" s="62">
        <f t="shared" si="0"/>
        <v>27</v>
      </c>
      <c r="P13" s="62">
        <f t="shared" si="11"/>
        <v>0</v>
      </c>
      <c r="Q13" s="62">
        <f t="shared" si="12"/>
        <v>27</v>
      </c>
      <c r="R13" s="62">
        <f t="shared" si="13"/>
        <v>144</v>
      </c>
      <c r="S13" s="62">
        <f>_xlfn.RANK.EQ(R9:R23,R9:R23)</f>
        <v>1</v>
      </c>
      <c r="T13" s="62">
        <f>'casy utok'!AI15</f>
        <v>106.93999999999998</v>
      </c>
      <c r="U13" s="95">
        <f t="shared" si="14"/>
        <v>1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27</v>
      </c>
      <c r="AE13" s="50">
        <f t="shared" si="2"/>
        <v>27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27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Kuřim C</v>
      </c>
      <c r="C14" s="42">
        <f>'1'!K17</f>
        <v>0</v>
      </c>
      <c r="D14" s="42">
        <f>'2'!K17</f>
        <v>0</v>
      </c>
      <c r="E14" s="42">
        <f>'3'!K17</f>
        <v>0</v>
      </c>
      <c r="F14" s="42">
        <f>'4'!K17</f>
        <v>0</v>
      </c>
      <c r="G14" s="42">
        <f>'5'!K17</f>
        <v>0</v>
      </c>
      <c r="H14" s="42">
        <f>'6'!K17</f>
        <v>19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19</v>
      </c>
      <c r="N14" s="42">
        <f>_xlfn.RANK.EQ(M9:M23,M9:M23,)</f>
        <v>13</v>
      </c>
      <c r="O14" s="55">
        <f t="shared" si="0"/>
        <v>0</v>
      </c>
      <c r="P14" s="55">
        <f t="shared" si="11"/>
        <v>0</v>
      </c>
      <c r="Q14" s="55">
        <f t="shared" si="12"/>
        <v>0</v>
      </c>
      <c r="R14" s="55">
        <f t="shared" si="13"/>
        <v>19</v>
      </c>
      <c r="S14" s="55">
        <f>_xlfn.RANK.EQ(R9:R23,R9:R23)</f>
        <v>13</v>
      </c>
      <c r="T14" s="55">
        <f>'casy utok'!AI16</f>
        <v>514.29</v>
      </c>
      <c r="U14" s="94">
        <f t="shared" si="14"/>
        <v>13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0</v>
      </c>
      <c r="AE14" s="50">
        <f t="shared" si="2"/>
        <v>0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0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</v>
      </c>
      <c r="C15" s="61">
        <f>'1'!K18</f>
        <v>15</v>
      </c>
      <c r="D15" s="61">
        <f>'2'!K18</f>
        <v>27</v>
      </c>
      <c r="E15" s="61">
        <f>'3'!K18</f>
        <v>30</v>
      </c>
      <c r="F15" s="61">
        <f>'4'!K18</f>
        <v>21</v>
      </c>
      <c r="G15" s="61">
        <f>'5'!K18</f>
        <v>30</v>
      </c>
      <c r="H15" s="61">
        <f>'6'!K18</f>
        <v>15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138</v>
      </c>
      <c r="N15" s="61">
        <f>_xlfn.RANK.EQ(M9:M23,M9:M23,)</f>
        <v>3</v>
      </c>
      <c r="O15" s="62">
        <f t="shared" si="0"/>
        <v>15</v>
      </c>
      <c r="P15" s="62">
        <f t="shared" si="11"/>
        <v>0</v>
      </c>
      <c r="Q15" s="62">
        <f t="shared" si="12"/>
        <v>15</v>
      </c>
      <c r="R15" s="62">
        <f t="shared" si="13"/>
        <v>123</v>
      </c>
      <c r="S15" s="62">
        <f>_xlfn.RANK.EQ(R9:R23,R9:R23)</f>
        <v>3</v>
      </c>
      <c r="T15" s="62">
        <f>'casy utok'!AI17</f>
        <v>177.97000000000003</v>
      </c>
      <c r="U15" s="95">
        <f t="shared" si="14"/>
        <v>4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15</v>
      </c>
      <c r="AE15" s="50">
        <f t="shared" si="2"/>
        <v>15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15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Přísnotice</v>
      </c>
      <c r="C16" s="42">
        <f>'1'!K19</f>
        <v>21</v>
      </c>
      <c r="D16" s="42">
        <f>'2'!K19</f>
        <v>17</v>
      </c>
      <c r="E16" s="42">
        <f>'3'!K19</f>
        <v>0</v>
      </c>
      <c r="F16" s="42">
        <f>'4'!K19</f>
        <v>17</v>
      </c>
      <c r="G16" s="42">
        <f>'5'!K19</f>
        <v>0</v>
      </c>
      <c r="H16" s="42">
        <f>'6'!K19</f>
        <v>17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72</v>
      </c>
      <c r="N16" s="42">
        <f>_xlfn.RANK.EQ(M9:M23,M9:M23,)</f>
        <v>7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72</v>
      </c>
      <c r="S16" s="55">
        <f>_xlfn.RANK.EQ(R9:R23,R9:R23)</f>
        <v>7</v>
      </c>
      <c r="T16" s="55">
        <f>'casy utok'!AI18</f>
        <v>279.08</v>
      </c>
      <c r="U16" s="94">
        <f t="shared" si="14"/>
        <v>7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Rudka A</v>
      </c>
      <c r="C17" s="61">
        <f>'1'!K20</f>
        <v>23</v>
      </c>
      <c r="D17" s="61">
        <f>'2'!K20</f>
        <v>19</v>
      </c>
      <c r="E17" s="61">
        <f>'3'!K20</f>
        <v>25</v>
      </c>
      <c r="F17" s="61">
        <f>'4'!K20</f>
        <v>19</v>
      </c>
      <c r="G17" s="61">
        <f>'5'!K20</f>
        <v>23</v>
      </c>
      <c r="H17" s="61">
        <f>'6'!K20</f>
        <v>25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134</v>
      </c>
      <c r="N17" s="61">
        <f>_xlfn.RANK.EQ(M9:M23,M9:M23,)</f>
        <v>4</v>
      </c>
      <c r="O17" s="62">
        <f t="shared" si="0"/>
        <v>19</v>
      </c>
      <c r="P17" s="62">
        <f t="shared" si="11"/>
        <v>0</v>
      </c>
      <c r="Q17" s="62">
        <f t="shared" si="12"/>
        <v>19</v>
      </c>
      <c r="R17" s="62">
        <f t="shared" si="13"/>
        <v>115</v>
      </c>
      <c r="S17" s="62">
        <f>_xlfn.RANK.EQ(R9:R23,R9:R23)</f>
        <v>5</v>
      </c>
      <c r="T17" s="62">
        <f>'casy utok'!AI19</f>
        <v>129.29999999999998</v>
      </c>
      <c r="U17" s="95">
        <f t="shared" si="14"/>
        <v>5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19</v>
      </c>
      <c r="AE17" s="50">
        <f t="shared" si="2"/>
        <v>19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19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Rudka B</v>
      </c>
      <c r="C18" s="42">
        <f>'1'!K21</f>
        <v>25</v>
      </c>
      <c r="D18" s="42">
        <f>'2'!K21</f>
        <v>23</v>
      </c>
      <c r="E18" s="42">
        <f>'3'!K21</f>
        <v>23</v>
      </c>
      <c r="F18" s="42">
        <f>'4'!K21</f>
        <v>25</v>
      </c>
      <c r="G18" s="42">
        <f>'5'!K21</f>
        <v>19</v>
      </c>
      <c r="H18" s="42">
        <f>'6'!K21</f>
        <v>27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142</v>
      </c>
      <c r="N18" s="42">
        <f>_xlfn.RANK.EQ(M9:M23,M9:M23,)</f>
        <v>2</v>
      </c>
      <c r="O18" s="55">
        <f t="shared" si="0"/>
        <v>19</v>
      </c>
      <c r="P18" s="55">
        <f t="shared" si="11"/>
        <v>0</v>
      </c>
      <c r="Q18" s="55">
        <f t="shared" si="12"/>
        <v>19</v>
      </c>
      <c r="R18" s="55">
        <f t="shared" si="13"/>
        <v>123</v>
      </c>
      <c r="S18" s="55">
        <f>_xlfn.RANK.EQ(R9:R23,R9:R23)</f>
        <v>3</v>
      </c>
      <c r="T18" s="55">
        <f>'casy utok'!AI20</f>
        <v>114.08</v>
      </c>
      <c r="U18" s="94">
        <f t="shared" si="14"/>
        <v>3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19</v>
      </c>
      <c r="AE18" s="50">
        <f t="shared" si="2"/>
        <v>19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19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Sivice</v>
      </c>
      <c r="C19" s="61">
        <f>'1'!K22</f>
        <v>0</v>
      </c>
      <c r="D19" s="61">
        <f>'2'!K22</f>
        <v>21</v>
      </c>
      <c r="E19" s="61">
        <f>'3'!K22</f>
        <v>21</v>
      </c>
      <c r="F19" s="61">
        <f>'4'!K22</f>
        <v>15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57</v>
      </c>
      <c r="N19" s="61">
        <f>_xlfn.RANK.EQ(M9:M23,M9:M23,)</f>
        <v>8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57</v>
      </c>
      <c r="S19" s="62">
        <f>_xlfn.RANK.EQ(R9:R23,R9:R23)</f>
        <v>8</v>
      </c>
      <c r="T19" s="62">
        <f>'casy utok'!AI21</f>
        <v>330.96000000000004</v>
      </c>
      <c r="U19" s="95">
        <f t="shared" si="14"/>
        <v>8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Slavkov u Brna A</v>
      </c>
      <c r="C20" s="42">
        <f>'1'!K23</f>
        <v>17</v>
      </c>
      <c r="D20" s="42">
        <f>'2'!K23</f>
        <v>15</v>
      </c>
      <c r="E20" s="42">
        <f>'3'!K23</f>
        <v>11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43</v>
      </c>
      <c r="N20" s="42">
        <f>_xlfn.RANK.EQ(M9:M23,M9:M23,)</f>
        <v>9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43</v>
      </c>
      <c r="S20" s="55">
        <f>_xlfn.RANK.EQ(R9:R23,R9:R23)</f>
        <v>9</v>
      </c>
      <c r="T20" s="55">
        <f>'casy utok'!AI22</f>
        <v>400.38</v>
      </c>
      <c r="U20" s="94">
        <f t="shared" si="14"/>
        <v>10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 t="str">
        <f>'seznam druzstev'!D20</f>
        <v>Slavkov u Brna B</v>
      </c>
      <c r="C21" s="61">
        <f>'1'!K24</f>
        <v>0</v>
      </c>
      <c r="D21" s="61">
        <f>'2'!K24</f>
        <v>11</v>
      </c>
      <c r="E21" s="61">
        <f>'3'!K24</f>
        <v>9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20</v>
      </c>
      <c r="N21" s="61">
        <f>_xlfn.RANK.EQ(M9:M23,M9:M23,)</f>
        <v>12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20</v>
      </c>
      <c r="S21" s="62">
        <f>_xlfn.RANK.EQ(R9:R23,R9:R23)</f>
        <v>12</v>
      </c>
      <c r="T21" s="62">
        <f>'casy utok'!AI23</f>
        <v>509.82000000000005</v>
      </c>
      <c r="U21" s="95">
        <f t="shared" si="14"/>
        <v>12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 t="str">
        <f>'seznam druzstev'!D21</f>
        <v>Veverská Bítýška</v>
      </c>
      <c r="C22" s="42">
        <f>'1'!K25</f>
        <v>0</v>
      </c>
      <c r="D22" s="42">
        <f>'2'!K25</f>
        <v>0</v>
      </c>
      <c r="E22" s="42">
        <f>'3'!K25</f>
        <v>0</v>
      </c>
      <c r="F22" s="42">
        <f>'4'!K25</f>
        <v>0</v>
      </c>
      <c r="G22" s="42">
        <f>'5'!K25</f>
        <v>0</v>
      </c>
      <c r="H22" s="42">
        <f>'6'!K25</f>
        <v>13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13</v>
      </c>
      <c r="N22" s="42">
        <f>_xlfn.RANK.EQ(M9:M23,M9:M23,)</f>
        <v>14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13</v>
      </c>
      <c r="S22" s="55">
        <f>_xlfn.RANK.EQ(R9:R23,R9:R23)</f>
        <v>14</v>
      </c>
      <c r="T22" s="55">
        <f>'casy utok'!AI24</f>
        <v>600</v>
      </c>
      <c r="U22" s="94">
        <f t="shared" si="14"/>
        <v>14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>
        <f>'seznam druzstev'!D22</f>
        <v>0</v>
      </c>
      <c r="C23" s="64">
        <f>'1'!K26</f>
        <v>0</v>
      </c>
      <c r="D23" s="64">
        <f>'2'!K26</f>
        <v>0</v>
      </c>
      <c r="E23" s="64">
        <f>'3'!K26</f>
        <v>0</v>
      </c>
      <c r="F23" s="64">
        <f>'4'!K26</f>
        <v>0</v>
      </c>
      <c r="G23" s="64">
        <f>'5'!K26</f>
        <v>0</v>
      </c>
      <c r="H23" s="64">
        <f>'6'!K26</f>
        <v>0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0</v>
      </c>
      <c r="N23" s="64">
        <f>_xlfn.RANK.EQ(M9:M23,M9:M23,)</f>
        <v>15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0</v>
      </c>
      <c r="S23" s="65">
        <f>_xlfn.RANK.EQ(R9:R23,R9:R23)</f>
        <v>15</v>
      </c>
      <c r="T23" s="65">
        <f>'casy utok'!AI25</f>
        <v>600</v>
      </c>
      <c r="U23" s="96">
        <f t="shared" si="14"/>
        <v>15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20000</v>
      </c>
      <c r="T26">
        <f>S26+T9</f>
        <v>20113.63</v>
      </c>
      <c r="U26">
        <f>_xlfn.RANK.EQ(T26,T26:T40,1)</f>
        <v>2</v>
      </c>
    </row>
    <row r="27" spans="2:70" hidden="1" x14ac:dyDescent="0.35">
      <c r="S27">
        <f t="shared" ref="S27:S40" si="23">PRODUCT(S10,10000)</f>
        <v>110000</v>
      </c>
      <c r="T27">
        <f t="shared" ref="T27:T40" si="24">S27+T10</f>
        <v>110460.68</v>
      </c>
      <c r="U27">
        <f>_xlfn.RANK.EQ(T27,T26:T40,1)</f>
        <v>11</v>
      </c>
    </row>
    <row r="28" spans="2:70" hidden="1" x14ac:dyDescent="0.35">
      <c r="S28">
        <f t="shared" si="23"/>
        <v>90000</v>
      </c>
      <c r="T28">
        <f t="shared" si="24"/>
        <v>90372.84</v>
      </c>
      <c r="U28">
        <f>_xlfn.RANK.EQ(T28,T26:T40,1)</f>
        <v>9</v>
      </c>
    </row>
    <row r="29" spans="2:70" hidden="1" x14ac:dyDescent="0.35">
      <c r="S29">
        <f t="shared" si="23"/>
        <v>60000</v>
      </c>
      <c r="T29">
        <f t="shared" si="24"/>
        <v>60170.18</v>
      </c>
      <c r="U29">
        <f>_xlfn.RANK.EQ(T29,T26:T40,1)</f>
        <v>6</v>
      </c>
    </row>
    <row r="30" spans="2:70" hidden="1" x14ac:dyDescent="0.35">
      <c r="S30">
        <f t="shared" si="23"/>
        <v>10000</v>
      </c>
      <c r="T30">
        <f t="shared" si="24"/>
        <v>10106.94</v>
      </c>
      <c r="U30">
        <f>_xlfn.RANK.EQ(T30,T26:T40,1)</f>
        <v>1</v>
      </c>
    </row>
    <row r="31" spans="2:70" hidden="1" x14ac:dyDescent="0.35">
      <c r="S31">
        <f t="shared" si="23"/>
        <v>130000</v>
      </c>
      <c r="T31">
        <f t="shared" si="24"/>
        <v>130514.29</v>
      </c>
      <c r="U31">
        <f>_xlfn.RANK.EQ(T31,T26:T40,1)</f>
        <v>13</v>
      </c>
    </row>
    <row r="32" spans="2:70" hidden="1" x14ac:dyDescent="0.35">
      <c r="S32">
        <f t="shared" si="23"/>
        <v>30000</v>
      </c>
      <c r="T32">
        <f t="shared" si="24"/>
        <v>30177.97</v>
      </c>
      <c r="U32">
        <f>_xlfn.RANK.EQ(T32,T26:T40,1)</f>
        <v>4</v>
      </c>
    </row>
    <row r="33" spans="19:21" hidden="1" x14ac:dyDescent="0.35">
      <c r="S33">
        <f t="shared" si="23"/>
        <v>70000</v>
      </c>
      <c r="T33">
        <f t="shared" si="24"/>
        <v>70279.08</v>
      </c>
      <c r="U33">
        <f>_xlfn.RANK.EQ(T33,T26:T40,1)</f>
        <v>7</v>
      </c>
    </row>
    <row r="34" spans="19:21" hidden="1" x14ac:dyDescent="0.35">
      <c r="S34">
        <f t="shared" si="23"/>
        <v>50000</v>
      </c>
      <c r="T34">
        <f t="shared" si="24"/>
        <v>50129.3</v>
      </c>
      <c r="U34">
        <f>_xlfn.RANK.EQ(T34,T26:T40,1)</f>
        <v>5</v>
      </c>
    </row>
    <row r="35" spans="19:21" hidden="1" x14ac:dyDescent="0.35">
      <c r="S35">
        <f t="shared" si="23"/>
        <v>30000</v>
      </c>
      <c r="T35">
        <f t="shared" si="24"/>
        <v>30114.080000000002</v>
      </c>
      <c r="U35">
        <f>_xlfn.RANK.EQ(T35,T26:T40,1)</f>
        <v>3</v>
      </c>
    </row>
    <row r="36" spans="19:21" hidden="1" x14ac:dyDescent="0.35">
      <c r="S36">
        <f t="shared" si="23"/>
        <v>80000</v>
      </c>
      <c r="T36">
        <f t="shared" si="24"/>
        <v>80330.960000000006</v>
      </c>
      <c r="U36">
        <f>_xlfn.RANK.EQ(T36,T26:T40,1)</f>
        <v>8</v>
      </c>
    </row>
    <row r="37" spans="19:21" hidden="1" x14ac:dyDescent="0.35">
      <c r="S37">
        <f t="shared" si="23"/>
        <v>90000</v>
      </c>
      <c r="T37">
        <f t="shared" si="24"/>
        <v>90400.38</v>
      </c>
      <c r="U37">
        <f>_xlfn.RANK.EQ(T37,T26:T40,1)</f>
        <v>10</v>
      </c>
    </row>
    <row r="38" spans="19:21" hidden="1" x14ac:dyDescent="0.35">
      <c r="S38">
        <f t="shared" si="23"/>
        <v>120000</v>
      </c>
      <c r="T38">
        <f t="shared" si="24"/>
        <v>120509.82</v>
      </c>
      <c r="U38">
        <f>_xlfn.RANK.EQ(T38,T26:T40,1)</f>
        <v>12</v>
      </c>
    </row>
    <row r="39" spans="19:21" hidden="1" x14ac:dyDescent="0.35">
      <c r="S39">
        <f t="shared" si="23"/>
        <v>140000</v>
      </c>
      <c r="T39">
        <f t="shared" si="24"/>
        <v>140600</v>
      </c>
      <c r="U39">
        <f>_xlfn.RANK.EQ(T39,T26:T40,1)</f>
        <v>14</v>
      </c>
    </row>
    <row r="40" spans="19:21" hidden="1" x14ac:dyDescent="0.35">
      <c r="S40">
        <f t="shared" si="23"/>
        <v>150000</v>
      </c>
      <c r="T40">
        <f t="shared" si="24"/>
        <v>150600</v>
      </c>
      <c r="U40">
        <f>_xlfn.RANK.EQ(T40,T26:T40,1)</f>
        <v>15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6" t="s">
        <v>0</v>
      </c>
      <c r="B1" s="1" t="s">
        <v>24</v>
      </c>
    </row>
    <row r="2" spans="1:4" ht="15" thickBot="1" x14ac:dyDescent="0.4">
      <c r="A2" s="147"/>
      <c r="B2" s="2" t="s">
        <v>1</v>
      </c>
    </row>
    <row r="6" spans="1:4" x14ac:dyDescent="0.35">
      <c r="B6" t="s">
        <v>40</v>
      </c>
      <c r="C6" s="142" t="s">
        <v>41</v>
      </c>
      <c r="D6" t="s">
        <v>42</v>
      </c>
    </row>
    <row r="7" spans="1:4" x14ac:dyDescent="0.35">
      <c r="C7" s="142" t="s">
        <v>43</v>
      </c>
      <c r="D7" t="s">
        <v>44</v>
      </c>
    </row>
    <row r="8" spans="1:4" x14ac:dyDescent="0.35">
      <c r="C8" s="142"/>
    </row>
    <row r="9" spans="1:4" x14ac:dyDescent="0.35">
      <c r="C9" s="142"/>
    </row>
    <row r="10" spans="1:4" x14ac:dyDescent="0.35">
      <c r="C10" s="142"/>
    </row>
    <row r="11" spans="1:4" x14ac:dyDescent="0.35">
      <c r="C11" s="142"/>
    </row>
    <row r="12" spans="1:4" x14ac:dyDescent="0.35">
      <c r="C12" s="142"/>
    </row>
    <row r="13" spans="1:4" x14ac:dyDescent="0.35">
      <c r="C13" s="142"/>
    </row>
    <row r="14" spans="1:4" x14ac:dyDescent="0.35">
      <c r="C14" s="142"/>
    </row>
    <row r="15" spans="1:4" x14ac:dyDescent="0.35">
      <c r="C15" s="142"/>
    </row>
    <row r="16" spans="1:4" x14ac:dyDescent="0.35">
      <c r="C16" s="142"/>
    </row>
    <row r="17" spans="3:3" x14ac:dyDescent="0.35">
      <c r="C17" s="142"/>
    </row>
    <row r="18" spans="3:3" x14ac:dyDescent="0.35">
      <c r="C18" s="142"/>
    </row>
    <row r="19" spans="3:3" x14ac:dyDescent="0.35">
      <c r="C19" s="142"/>
    </row>
    <row r="20" spans="3:3" x14ac:dyDescent="0.35">
      <c r="C20" s="142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6" t="s">
        <v>0</v>
      </c>
      <c r="B1" s="148" t="s">
        <v>1</v>
      </c>
    </row>
    <row r="2" spans="1:7" ht="15" thickBot="1" x14ac:dyDescent="0.4">
      <c r="A2" s="147"/>
      <c r="B2" s="149"/>
    </row>
    <row r="3" spans="1:7" ht="27.5" x14ac:dyDescent="0.55000000000000004">
      <c r="D3" s="20" t="s">
        <v>45</v>
      </c>
    </row>
    <row r="5" spans="1:7" ht="25" x14ac:dyDescent="0.5">
      <c r="D5" s="4" t="str">
        <f>uvod!D7</f>
        <v>24. ročník</v>
      </c>
      <c r="G5" s="4" t="str">
        <f>uvod!G7</f>
        <v>Mladší  žáci</v>
      </c>
    </row>
    <row r="6" spans="1:7" ht="15" thickBot="1" x14ac:dyDescent="0.4"/>
    <row r="7" spans="1:7" ht="18" thickBot="1" x14ac:dyDescent="0.4">
      <c r="C7" s="128" t="s">
        <v>46</v>
      </c>
      <c r="D7" s="129" t="s">
        <v>47</v>
      </c>
      <c r="E7" s="130" t="s">
        <v>48</v>
      </c>
    </row>
    <row r="8" spans="1:7" ht="17.5" x14ac:dyDescent="0.35">
      <c r="C8" s="133">
        <v>1</v>
      </c>
      <c r="D8" s="134" t="s">
        <v>91</v>
      </c>
      <c r="E8" s="135"/>
    </row>
    <row r="9" spans="1:7" ht="17.5" x14ac:dyDescent="0.35">
      <c r="C9" s="21">
        <v>2</v>
      </c>
      <c r="D9" s="138" t="s">
        <v>49</v>
      </c>
      <c r="E9" s="136"/>
    </row>
    <row r="10" spans="1:7" ht="17.5" x14ac:dyDescent="0.35">
      <c r="C10" s="21">
        <v>3</v>
      </c>
      <c r="D10" s="138" t="s">
        <v>94</v>
      </c>
      <c r="E10" s="136"/>
    </row>
    <row r="11" spans="1:7" ht="17.5" x14ac:dyDescent="0.35">
      <c r="C11" s="21">
        <v>4</v>
      </c>
      <c r="D11" s="132" t="s">
        <v>50</v>
      </c>
      <c r="E11" s="137"/>
    </row>
    <row r="12" spans="1:7" ht="17.5" x14ac:dyDescent="0.35">
      <c r="C12" s="21">
        <v>5</v>
      </c>
      <c r="D12" s="132" t="s">
        <v>51</v>
      </c>
      <c r="E12" s="137"/>
    </row>
    <row r="13" spans="1:7" ht="17.5" x14ac:dyDescent="0.35">
      <c r="C13" s="21">
        <v>6</v>
      </c>
      <c r="D13" s="132" t="s">
        <v>96</v>
      </c>
      <c r="E13" s="136"/>
    </row>
    <row r="14" spans="1:7" ht="17.5" x14ac:dyDescent="0.35">
      <c r="C14" s="21">
        <v>7</v>
      </c>
      <c r="D14" s="132" t="s">
        <v>95</v>
      </c>
      <c r="E14" s="137"/>
    </row>
    <row r="15" spans="1:7" ht="17.5" x14ac:dyDescent="0.35">
      <c r="C15" s="21">
        <v>8</v>
      </c>
      <c r="D15" s="132" t="s">
        <v>52</v>
      </c>
      <c r="E15" s="136"/>
    </row>
    <row r="16" spans="1:7" ht="17.5" x14ac:dyDescent="0.35">
      <c r="C16" s="21">
        <v>9</v>
      </c>
      <c r="D16" s="138" t="s">
        <v>100</v>
      </c>
      <c r="E16" s="136"/>
    </row>
    <row r="17" spans="3:5" ht="17.5" x14ac:dyDescent="0.35">
      <c r="C17" s="131">
        <v>10</v>
      </c>
      <c r="D17" s="143" t="s">
        <v>99</v>
      </c>
      <c r="E17" s="16"/>
    </row>
    <row r="18" spans="3:5" ht="17.5" x14ac:dyDescent="0.35">
      <c r="C18" s="21">
        <v>11</v>
      </c>
      <c r="D18" s="132" t="s">
        <v>93</v>
      </c>
      <c r="E18" s="10"/>
    </row>
    <row r="19" spans="3:5" ht="17.5" x14ac:dyDescent="0.35">
      <c r="C19" s="21">
        <v>12</v>
      </c>
      <c r="D19" s="132" t="s">
        <v>97</v>
      </c>
      <c r="E19" s="10"/>
    </row>
    <row r="20" spans="3:5" ht="17.5" x14ac:dyDescent="0.35">
      <c r="C20" s="21">
        <v>13</v>
      </c>
      <c r="D20" s="138" t="s">
        <v>98</v>
      </c>
      <c r="E20" s="10"/>
    </row>
    <row r="21" spans="3:5" ht="17.5" x14ac:dyDescent="0.35">
      <c r="C21" s="21">
        <v>14</v>
      </c>
      <c r="D21" s="132" t="s">
        <v>53</v>
      </c>
      <c r="E21" s="10"/>
    </row>
    <row r="22" spans="3:5" ht="18" thickBot="1" x14ac:dyDescent="0.4">
      <c r="C22" s="22">
        <v>15</v>
      </c>
      <c r="D22" s="139"/>
      <c r="E22" s="13"/>
    </row>
  </sheetData>
  <sheetProtection selectLockedCells="1" selectUnlockedCells="1"/>
  <sortState xmlns:xlrd2="http://schemas.microsoft.com/office/spreadsheetml/2017/richdata2" ref="D9:D21">
    <sortCondition ref="D8:D21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6" t="s">
        <v>0</v>
      </c>
      <c r="B1" s="148" t="s">
        <v>1</v>
      </c>
    </row>
    <row r="2" spans="1:8" ht="15" thickBot="1" x14ac:dyDescent="0.4">
      <c r="A2" s="147"/>
      <c r="B2" s="149"/>
    </row>
    <row r="3" spans="1:8" ht="27.5" x14ac:dyDescent="0.35">
      <c r="C3" s="155" t="s">
        <v>54</v>
      </c>
      <c r="D3" s="155"/>
      <c r="E3" s="155"/>
      <c r="F3" s="155"/>
      <c r="G3" s="155"/>
      <c r="H3" s="155"/>
    </row>
    <row r="5" spans="1:8" ht="26" x14ac:dyDescent="0.6">
      <c r="D5" s="6" t="str">
        <f>uvod!D7</f>
        <v>24. ročník</v>
      </c>
      <c r="F5" s="7" t="str">
        <f>uvod!G7</f>
        <v>Mladší  žáci</v>
      </c>
    </row>
    <row r="6" spans="1:8" ht="15" thickBot="1" x14ac:dyDescent="0.4"/>
    <row r="7" spans="1:8" ht="18" thickBot="1" x14ac:dyDescent="0.4">
      <c r="C7" s="17" t="s">
        <v>46</v>
      </c>
      <c r="D7" s="18" t="s">
        <v>55</v>
      </c>
      <c r="E7" s="18" t="s">
        <v>56</v>
      </c>
      <c r="F7" s="18" t="s">
        <v>57</v>
      </c>
      <c r="G7" s="18" t="s">
        <v>58</v>
      </c>
      <c r="H7" s="19" t="s">
        <v>48</v>
      </c>
    </row>
    <row r="8" spans="1:8" ht="17.5" x14ac:dyDescent="0.35">
      <c r="C8" s="14">
        <v>1</v>
      </c>
      <c r="D8" s="23">
        <v>45542</v>
      </c>
      <c r="E8" s="24" t="s">
        <v>59</v>
      </c>
      <c r="F8" s="24" t="s">
        <v>60</v>
      </c>
      <c r="G8" s="15" t="s">
        <v>90</v>
      </c>
      <c r="H8" s="16"/>
    </row>
    <row r="9" spans="1:8" ht="17.5" x14ac:dyDescent="0.35">
      <c r="C9" s="9">
        <v>2</v>
      </c>
      <c r="D9" s="25">
        <v>45785</v>
      </c>
      <c r="E9" s="26" t="s">
        <v>52</v>
      </c>
      <c r="F9" s="26" t="s">
        <v>62</v>
      </c>
      <c r="G9" s="8" t="s">
        <v>101</v>
      </c>
      <c r="H9" s="10"/>
    </row>
    <row r="10" spans="1:8" ht="17.5" x14ac:dyDescent="0.35">
      <c r="C10" s="9">
        <v>3</v>
      </c>
      <c r="D10" s="25">
        <v>45787</v>
      </c>
      <c r="E10" s="26" t="s">
        <v>95</v>
      </c>
      <c r="F10" s="26" t="s">
        <v>61</v>
      </c>
      <c r="G10" s="8" t="s">
        <v>101</v>
      </c>
      <c r="H10" s="10"/>
    </row>
    <row r="11" spans="1:8" ht="17.5" x14ac:dyDescent="0.35">
      <c r="C11" s="9">
        <v>4</v>
      </c>
      <c r="D11" s="25">
        <v>45801</v>
      </c>
      <c r="E11" s="26" t="s">
        <v>63</v>
      </c>
      <c r="F11" s="26" t="s">
        <v>64</v>
      </c>
      <c r="G11" s="8" t="s">
        <v>102</v>
      </c>
      <c r="H11" s="10"/>
    </row>
    <row r="12" spans="1:8" ht="17.5" x14ac:dyDescent="0.35">
      <c r="C12" s="9">
        <v>5</v>
      </c>
      <c r="D12" s="25">
        <v>45815</v>
      </c>
      <c r="E12" s="26" t="s">
        <v>91</v>
      </c>
      <c r="F12" s="26" t="s">
        <v>92</v>
      </c>
      <c r="G12" s="8"/>
      <c r="H12" s="10"/>
    </row>
    <row r="13" spans="1:8" ht="17.5" x14ac:dyDescent="0.35">
      <c r="C13" s="9">
        <v>6</v>
      </c>
      <c r="D13" s="25">
        <v>45823</v>
      </c>
      <c r="E13" s="26" t="s">
        <v>53</v>
      </c>
      <c r="F13" s="26" t="s">
        <v>65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6" t="s">
        <v>0</v>
      </c>
      <c r="B1" s="148" t="s">
        <v>1</v>
      </c>
      <c r="D1" s="154"/>
      <c r="E1" s="159" t="s">
        <v>66</v>
      </c>
    </row>
    <row r="2" spans="1:21" ht="15" thickBot="1" x14ac:dyDescent="0.4">
      <c r="A2" s="147"/>
      <c r="B2" s="149"/>
      <c r="D2" s="154"/>
      <c r="E2" s="159"/>
      <c r="K2" s="50"/>
      <c r="U2"/>
    </row>
    <row r="3" spans="1:21" ht="27.5" x14ac:dyDescent="0.55000000000000004">
      <c r="D3" s="3" t="str">
        <f>uvod!D7</f>
        <v>24. ročník</v>
      </c>
      <c r="G3" s="20" t="str">
        <f>uvod!G7</f>
        <v>Mladší  žáci</v>
      </c>
    </row>
    <row r="5" spans="1:21" ht="27.5" x14ac:dyDescent="0.55000000000000004">
      <c r="D5" s="20" t="s">
        <v>67</v>
      </c>
    </row>
    <row r="7" spans="1:21" ht="22.5" x14ac:dyDescent="0.45">
      <c r="D7" s="158">
        <f>'seznam soutezi'!D8</f>
        <v>45542</v>
      </c>
      <c r="E7" s="158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21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21" x14ac:dyDescent="0.35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51"/>
    </row>
    <row r="12" spans="1:21" ht="18" x14ac:dyDescent="0.35">
      <c r="B12" s="140" t="str">
        <f>'seznam druzstev'!D8</f>
        <v>Hlína</v>
      </c>
      <c r="C12" s="8">
        <v>250</v>
      </c>
      <c r="D12" s="42">
        <v>65.53</v>
      </c>
      <c r="E12" s="42">
        <v>120</v>
      </c>
      <c r="F12" s="42">
        <v>21.75</v>
      </c>
      <c r="G12" s="43">
        <f>MIN(C12:E12)</f>
        <v>65.53</v>
      </c>
      <c r="H12" s="46">
        <f>SUM(F12:G12)</f>
        <v>87.28</v>
      </c>
      <c r="I12" s="42"/>
      <c r="J12" s="101">
        <f>_xlfn.RANK.EQ(H12:H26,H12:H26,1)</f>
        <v>2</v>
      </c>
      <c r="K12" s="103">
        <f>LARGE(O12:O26,J12)</f>
        <v>27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1">
        <f>_xlfn.RANK.EQ(H12:H26,H12:H26,1)</f>
        <v>9</v>
      </c>
      <c r="K13" s="103">
        <f>LARGE(O12:O26,J13)</f>
        <v>0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40" t="str">
        <f>'seznam druzstev'!D10</f>
        <v>Ivančice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9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8</v>
      </c>
    </row>
    <row r="15" spans="1:21" ht="18" x14ac:dyDescent="0.35">
      <c r="B15" s="140" t="str">
        <f>'seznam druzstev'!D11</f>
        <v>Kuřim A</v>
      </c>
      <c r="C15" s="8">
        <v>250</v>
      </c>
      <c r="D15" s="42">
        <v>62.27</v>
      </c>
      <c r="E15" s="42">
        <v>84.32</v>
      </c>
      <c r="F15" s="42">
        <v>60.78</v>
      </c>
      <c r="G15" s="43">
        <f t="shared" si="0"/>
        <v>62.27</v>
      </c>
      <c r="H15" s="46">
        <f t="shared" si="2"/>
        <v>123.05000000000001</v>
      </c>
      <c r="I15" s="42"/>
      <c r="J15" s="101">
        <f>_xlfn.RANK.EQ(H12:H26,H12:H26,1)</f>
        <v>6</v>
      </c>
      <c r="K15" s="103">
        <f>LARGE(O12:O26,J15)</f>
        <v>19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40" t="str">
        <f>'seznam druzstev'!D12</f>
        <v>Kuřim B</v>
      </c>
      <c r="C16" s="8">
        <v>250</v>
      </c>
      <c r="D16" s="42">
        <v>60.23</v>
      </c>
      <c r="E16" s="42">
        <v>97.06</v>
      </c>
      <c r="F16" s="42">
        <v>21.69</v>
      </c>
      <c r="G16" s="43">
        <f t="shared" si="0"/>
        <v>60.23</v>
      </c>
      <c r="H16" s="46">
        <f t="shared" si="2"/>
        <v>81.92</v>
      </c>
      <c r="I16" s="42"/>
      <c r="J16" s="101">
        <f>_xlfn.RANK.EQ(H12:H26,H12:H26,1)</f>
        <v>1</v>
      </c>
      <c r="K16" s="103">
        <f>LARGE(O12:O26,J16)</f>
        <v>30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1">
        <f>_xlfn.RANK.EQ(H12:H26,H12:H26,1)</f>
        <v>9</v>
      </c>
      <c r="K17" s="103">
        <f>LARGE(O12:O26,J17)</f>
        <v>0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67.239999999999995</v>
      </c>
      <c r="E18" s="42">
        <v>77.34</v>
      </c>
      <c r="F18" s="42">
        <v>120</v>
      </c>
      <c r="G18" s="43">
        <f t="shared" si="0"/>
        <v>67.239999999999995</v>
      </c>
      <c r="H18" s="46">
        <f t="shared" si="2"/>
        <v>187.24</v>
      </c>
      <c r="I18" s="42"/>
      <c r="J18" s="101">
        <f>_xlfn.RANK.EQ(H12:H26,H12:H26,1)</f>
        <v>8</v>
      </c>
      <c r="K18" s="103">
        <f>LARGE(O12:O26,J18)</f>
        <v>15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82.86</v>
      </c>
      <c r="E19" s="42">
        <v>93.98</v>
      </c>
      <c r="F19" s="42">
        <v>37.380000000000003</v>
      </c>
      <c r="G19" s="43">
        <f t="shared" si="0"/>
        <v>82.86</v>
      </c>
      <c r="H19" s="46">
        <f t="shared" si="2"/>
        <v>120.24000000000001</v>
      </c>
      <c r="I19" s="42"/>
      <c r="J19" s="101">
        <f>_xlfn.RANK.EQ(H12:H26,H12:H26,1)</f>
        <v>5</v>
      </c>
      <c r="K19" s="103">
        <f>LARGE(O12:O26,J19)</f>
        <v>21</v>
      </c>
      <c r="L19" s="75"/>
      <c r="M19" s="50">
        <v>8</v>
      </c>
      <c r="O19" s="39">
        <f t="shared" si="3"/>
        <v>15</v>
      </c>
      <c r="P19" s="39">
        <v>15</v>
      </c>
      <c r="Q19" s="39">
        <f>GESTEP(S14,M19)</f>
        <v>1</v>
      </c>
      <c r="R19" s="50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68.58</v>
      </c>
      <c r="E20" s="42">
        <v>70.14</v>
      </c>
      <c r="F20" s="42">
        <v>36.76</v>
      </c>
      <c r="G20" s="43">
        <f t="shared" si="0"/>
        <v>68.58</v>
      </c>
      <c r="H20" s="46">
        <f t="shared" si="2"/>
        <v>105.34</v>
      </c>
      <c r="I20" s="42"/>
      <c r="J20" s="101">
        <f>_xlfn.RANK.EQ(H12:H26,H12:H26,1)</f>
        <v>4</v>
      </c>
      <c r="K20" s="103">
        <f>LARGE(O12:O26,J20)</f>
        <v>23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71.650000000000006</v>
      </c>
      <c r="E21" s="42">
        <v>120</v>
      </c>
      <c r="F21" s="42">
        <v>22.42</v>
      </c>
      <c r="G21" s="43">
        <f t="shared" si="0"/>
        <v>71.650000000000006</v>
      </c>
      <c r="H21" s="46">
        <f t="shared" si="2"/>
        <v>94.070000000000007</v>
      </c>
      <c r="I21" s="42"/>
      <c r="J21" s="101">
        <f>_xlfn.RANK.EQ(H12:H26,H12:H26,1)</f>
        <v>3</v>
      </c>
      <c r="K21" s="103">
        <f>LARGE(O12:O26,J21)</f>
        <v>25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40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9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40" t="str">
        <f>'seznam druzstev'!D19</f>
        <v>Slavkov u Brna A</v>
      </c>
      <c r="C23" s="8">
        <v>250</v>
      </c>
      <c r="D23" s="42">
        <v>101.79</v>
      </c>
      <c r="E23" s="42">
        <v>105.8</v>
      </c>
      <c r="F23" s="42">
        <v>57.03</v>
      </c>
      <c r="G23" s="43">
        <f t="shared" si="0"/>
        <v>101.79</v>
      </c>
      <c r="H23" s="46">
        <f t="shared" si="2"/>
        <v>158.82</v>
      </c>
      <c r="I23" s="42"/>
      <c r="J23" s="101">
        <f>_xlfn.RANK.EQ(H12:H26,H12:H26,1)</f>
        <v>7</v>
      </c>
      <c r="K23" s="103">
        <f>LARGE(O12:O26,J23)</f>
        <v>17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9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1">
        <f>_xlfn.RANK.EQ(H12:H26,H12:H26,1)</f>
        <v>9</v>
      </c>
      <c r="K25" s="103">
        <f>LARGE(O12:O26,J25)</f>
        <v>0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2">
        <f>_xlfn.RANK.EQ(H12:H26,H12:H26,1)</f>
        <v>9</v>
      </c>
      <c r="K26" s="104">
        <f>LARGE(O12:O26,J26)</f>
        <v>0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6" t="s">
        <v>0</v>
      </c>
      <c r="B1" s="148" t="s">
        <v>1</v>
      </c>
      <c r="D1" s="160" t="s">
        <v>87</v>
      </c>
      <c r="E1" s="159" t="s">
        <v>66</v>
      </c>
    </row>
    <row r="2" spans="1:19" ht="15" thickBot="1" x14ac:dyDescent="0.4">
      <c r="A2" s="147"/>
      <c r="B2" s="149"/>
      <c r="D2" s="160"/>
      <c r="E2" s="159"/>
    </row>
    <row r="3" spans="1:19" ht="27.5" x14ac:dyDescent="0.55000000000000004">
      <c r="D3" s="3" t="str">
        <f>uvod!D7</f>
        <v>24. ročník</v>
      </c>
      <c r="G3" s="20" t="str">
        <f>uvod!G7</f>
        <v>Mladší  žáci</v>
      </c>
    </row>
    <row r="5" spans="1:19" ht="27.5" x14ac:dyDescent="0.55000000000000004">
      <c r="D5" s="20" t="s">
        <v>67</v>
      </c>
    </row>
    <row r="7" spans="1:19" ht="22.5" x14ac:dyDescent="0.45">
      <c r="D7" s="158">
        <f>'seznam soutezi'!D9</f>
        <v>45785</v>
      </c>
      <c r="E7" s="158"/>
      <c r="G7" s="3" t="str">
        <f>'seznam soutezi'!E9</f>
        <v>Přísnotice</v>
      </c>
    </row>
    <row r="8" spans="1:19" ht="15" thickBot="1" x14ac:dyDescent="0.4"/>
    <row r="9" spans="1:19" ht="18" x14ac:dyDescent="0.4">
      <c r="B9" s="156" t="s">
        <v>47</v>
      </c>
      <c r="C9" s="27" t="s">
        <v>68</v>
      </c>
      <c r="D9" s="28" t="s">
        <v>69</v>
      </c>
      <c r="E9" s="29" t="s">
        <v>69</v>
      </c>
      <c r="F9" s="28" t="s">
        <v>70</v>
      </c>
      <c r="G9" s="30" t="s">
        <v>69</v>
      </c>
      <c r="H9" s="44" t="s">
        <v>71</v>
      </c>
      <c r="I9" s="29" t="s">
        <v>72</v>
      </c>
      <c r="J9" s="31" t="s">
        <v>73</v>
      </c>
      <c r="K9" s="32" t="s">
        <v>74</v>
      </c>
      <c r="L9" s="33" t="s">
        <v>48</v>
      </c>
    </row>
    <row r="10" spans="1:19" ht="18" x14ac:dyDescent="0.4">
      <c r="B10" s="157"/>
      <c r="C10" s="72" t="s">
        <v>75</v>
      </c>
      <c r="D10" s="34" t="s">
        <v>76</v>
      </c>
      <c r="E10" s="73" t="s">
        <v>76</v>
      </c>
      <c r="F10" s="34" t="s">
        <v>77</v>
      </c>
      <c r="G10" s="35" t="s">
        <v>76</v>
      </c>
      <c r="H10" s="45" t="s">
        <v>78</v>
      </c>
      <c r="I10" s="73" t="s">
        <v>79</v>
      </c>
      <c r="J10" s="74"/>
      <c r="K10" s="36" t="s">
        <v>80</v>
      </c>
      <c r="L10" s="37"/>
    </row>
    <row r="11" spans="1:19" x14ac:dyDescent="0.35">
      <c r="B11" s="157"/>
      <c r="C11" s="72" t="s">
        <v>81</v>
      </c>
      <c r="D11" s="34" t="s">
        <v>82</v>
      </c>
      <c r="E11" s="73" t="s">
        <v>83</v>
      </c>
      <c r="F11" s="47"/>
      <c r="G11" s="35" t="s">
        <v>84</v>
      </c>
      <c r="H11" s="45" t="s">
        <v>85</v>
      </c>
      <c r="I11" s="73" t="s">
        <v>86</v>
      </c>
      <c r="J11" s="73"/>
      <c r="K11" s="34"/>
      <c r="L11" s="41"/>
    </row>
    <row r="12" spans="1:19" ht="18" x14ac:dyDescent="0.35">
      <c r="B12" s="140" t="str">
        <f>'seznam druzstev'!D8</f>
        <v>Hlína</v>
      </c>
      <c r="C12" s="8">
        <v>250</v>
      </c>
      <c r="D12" s="42">
        <v>65.599999999999994</v>
      </c>
      <c r="E12" s="42">
        <v>72.41</v>
      </c>
      <c r="F12" s="42">
        <v>120</v>
      </c>
      <c r="G12" s="43">
        <f>MIN(C12:E12)</f>
        <v>65.599999999999994</v>
      </c>
      <c r="H12" s="46">
        <f>SUM(F12:G12)</f>
        <v>185.6</v>
      </c>
      <c r="I12" s="42"/>
      <c r="J12" s="105">
        <f>_xlfn.RANK.EQ(H12:H26,H12:H26,1)</f>
        <v>11</v>
      </c>
      <c r="K12" s="103">
        <f>LARGE(O12:O26,J12)</f>
        <v>9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40" t="str">
        <f>'seznam druzstev'!D9</f>
        <v>Hrušovany u Brna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12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40" t="str">
        <f>'seznam druzstev'!D10</f>
        <v>Ivančice</v>
      </c>
      <c r="C14" s="8">
        <v>250</v>
      </c>
      <c r="D14" s="42">
        <v>91.4</v>
      </c>
      <c r="E14" s="42">
        <v>99.35</v>
      </c>
      <c r="F14" s="42">
        <v>58.31</v>
      </c>
      <c r="G14" s="43">
        <f t="shared" si="0"/>
        <v>91.4</v>
      </c>
      <c r="H14" s="46">
        <f t="shared" ref="H14:H26" si="2">SUM(F14:G14)</f>
        <v>149.71</v>
      </c>
      <c r="I14" s="42"/>
      <c r="J14" s="105">
        <f>_xlfn.RANK.EQ(H12:H26,H12:H26,1)</f>
        <v>9</v>
      </c>
      <c r="K14" s="103">
        <f>LARGE(O12:O26,J14)</f>
        <v>13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40" t="str">
        <f>'seznam druzstev'!D11</f>
        <v>Kuřim A</v>
      </c>
      <c r="C15" s="8">
        <v>250</v>
      </c>
      <c r="D15" s="42">
        <v>61.13</v>
      </c>
      <c r="E15" s="42">
        <v>75.94</v>
      </c>
      <c r="F15" s="42">
        <v>24.92</v>
      </c>
      <c r="G15" s="43">
        <f t="shared" si="0"/>
        <v>61.13</v>
      </c>
      <c r="H15" s="46">
        <f t="shared" si="2"/>
        <v>86.050000000000011</v>
      </c>
      <c r="I15" s="42"/>
      <c r="J15" s="105">
        <f>_xlfn.RANK.EQ(H12:H26,H12:H26,1)</f>
        <v>3</v>
      </c>
      <c r="K15" s="103">
        <f>LARGE(O12:O26,J15)</f>
        <v>25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40" t="str">
        <f>'seznam druzstev'!D12</f>
        <v>Kuřim B</v>
      </c>
      <c r="C16" s="8">
        <v>250</v>
      </c>
      <c r="D16" s="42">
        <v>56.08</v>
      </c>
      <c r="E16" s="42">
        <v>120</v>
      </c>
      <c r="F16" s="42">
        <v>22.78</v>
      </c>
      <c r="G16" s="43">
        <f t="shared" si="0"/>
        <v>56.08</v>
      </c>
      <c r="H16" s="46">
        <f t="shared" si="2"/>
        <v>78.86</v>
      </c>
      <c r="I16" s="42"/>
      <c r="J16" s="105">
        <f>_xlfn.RANK.EQ(H12:H26,H12:H26,1)</f>
        <v>1</v>
      </c>
      <c r="K16" s="103">
        <f>LARGE(O12:O26,J16)</f>
        <v>30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40" t="str">
        <f>'seznam druzstev'!D13</f>
        <v>Kuřim C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12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40" t="str">
        <f>'seznam druzstev'!D14</f>
        <v>Lelekovice</v>
      </c>
      <c r="C18" s="8">
        <v>250</v>
      </c>
      <c r="D18" s="42">
        <v>59.27</v>
      </c>
      <c r="E18" s="42">
        <v>67.400000000000006</v>
      </c>
      <c r="F18" s="42">
        <v>24.12</v>
      </c>
      <c r="G18" s="43">
        <f t="shared" si="0"/>
        <v>59.27</v>
      </c>
      <c r="H18" s="46">
        <f t="shared" si="2"/>
        <v>83.39</v>
      </c>
      <c r="I18" s="42"/>
      <c r="J18" s="105">
        <f>_xlfn.RANK.EQ(H12:H26,H12:H26,1)</f>
        <v>2</v>
      </c>
      <c r="K18" s="103">
        <f>LARGE(O12:O26,J18)</f>
        <v>27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40" t="str">
        <f>'seznam druzstev'!D15</f>
        <v>Přísnotice</v>
      </c>
      <c r="C19" s="8">
        <v>250</v>
      </c>
      <c r="D19" s="42">
        <v>78.260000000000005</v>
      </c>
      <c r="E19" s="42">
        <v>120</v>
      </c>
      <c r="F19" s="42">
        <v>54.57</v>
      </c>
      <c r="G19" s="43">
        <f t="shared" si="0"/>
        <v>78.260000000000005</v>
      </c>
      <c r="H19" s="46">
        <f t="shared" si="2"/>
        <v>132.83000000000001</v>
      </c>
      <c r="I19" s="42"/>
      <c r="J19" s="105">
        <f>_xlfn.RANK.EQ(H12:H26,H12:H26,1)</f>
        <v>7</v>
      </c>
      <c r="K19" s="103">
        <f>LARGE(O12:O26,J19)</f>
        <v>17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40" t="str">
        <f>'seznam druzstev'!D16</f>
        <v>Rudka A</v>
      </c>
      <c r="C20" s="8">
        <v>250</v>
      </c>
      <c r="D20" s="42">
        <v>87.96</v>
      </c>
      <c r="E20" s="42">
        <v>88.63</v>
      </c>
      <c r="F20" s="42">
        <v>27.58</v>
      </c>
      <c r="G20" s="43">
        <f t="shared" si="0"/>
        <v>87.96</v>
      </c>
      <c r="H20" s="46">
        <f t="shared" si="2"/>
        <v>115.53999999999999</v>
      </c>
      <c r="I20" s="42"/>
      <c r="J20" s="105">
        <f>_xlfn.RANK.EQ(H12:H26,H12:H26,1)</f>
        <v>6</v>
      </c>
      <c r="K20" s="103">
        <f>LARGE(O12:O26,J20)</f>
        <v>19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40" t="str">
        <f>'seznam druzstev'!D17</f>
        <v>Rudka B</v>
      </c>
      <c r="C21" s="8">
        <v>250</v>
      </c>
      <c r="D21" s="42">
        <v>72.84</v>
      </c>
      <c r="E21" s="42">
        <v>73.83</v>
      </c>
      <c r="F21" s="42">
        <v>26.88</v>
      </c>
      <c r="G21" s="43">
        <f t="shared" si="0"/>
        <v>72.84</v>
      </c>
      <c r="H21" s="46">
        <f t="shared" si="2"/>
        <v>99.72</v>
      </c>
      <c r="I21" s="42"/>
      <c r="J21" s="105">
        <f>_xlfn.RANK.EQ(H12:H26,H12:H26,1)</f>
        <v>4</v>
      </c>
      <c r="K21" s="103">
        <f>LARGE(O12:O26,J21)</f>
        <v>23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40" t="str">
        <f>'seznam druzstev'!D18</f>
        <v>Sivice</v>
      </c>
      <c r="C22" s="8">
        <v>250</v>
      </c>
      <c r="D22" s="42">
        <v>65.239999999999995</v>
      </c>
      <c r="E22" s="42">
        <v>88.54</v>
      </c>
      <c r="F22" s="42">
        <v>34.880000000000003</v>
      </c>
      <c r="G22" s="43">
        <f t="shared" si="0"/>
        <v>65.239999999999995</v>
      </c>
      <c r="H22" s="46">
        <f t="shared" si="2"/>
        <v>100.12</v>
      </c>
      <c r="I22" s="42"/>
      <c r="J22" s="105">
        <f>_xlfn.RANK.EQ(H12:H26,H12:H26,1)</f>
        <v>5</v>
      </c>
      <c r="K22" s="103">
        <f>LARGE(O12:O26,J22)</f>
        <v>21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40" t="str">
        <f>'seznam druzstev'!D19</f>
        <v>Slavkov u Brna A</v>
      </c>
      <c r="C23" s="8">
        <v>250</v>
      </c>
      <c r="D23" s="42">
        <v>120</v>
      </c>
      <c r="E23" s="42">
        <v>94.75</v>
      </c>
      <c r="F23" s="42">
        <v>48.37</v>
      </c>
      <c r="G23" s="43">
        <f t="shared" si="0"/>
        <v>94.75</v>
      </c>
      <c r="H23" s="46">
        <f t="shared" si="2"/>
        <v>143.12</v>
      </c>
      <c r="I23" s="42"/>
      <c r="J23" s="105">
        <f>_xlfn.RANK.EQ(H12:H26,H12:H26,1)</f>
        <v>8</v>
      </c>
      <c r="K23" s="103">
        <f>LARGE(O12:O26,J23)</f>
        <v>15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40" t="str">
        <f>'seznam druzstev'!D20</f>
        <v>Slavkov u Brna B</v>
      </c>
      <c r="C24" s="8">
        <v>250</v>
      </c>
      <c r="D24" s="42">
        <v>120</v>
      </c>
      <c r="E24" s="42">
        <v>96.77</v>
      </c>
      <c r="F24" s="42">
        <v>71.23</v>
      </c>
      <c r="G24" s="43">
        <f t="shared" si="0"/>
        <v>96.77</v>
      </c>
      <c r="H24" s="46">
        <f t="shared" si="2"/>
        <v>168</v>
      </c>
      <c r="I24" s="42"/>
      <c r="J24" s="105">
        <f>_xlfn.RANK.EQ(H12:H26,H12:H26,1)</f>
        <v>10</v>
      </c>
      <c r="K24" s="103">
        <f>LARGE(O12:O26,J24)</f>
        <v>11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40" t="str">
        <f>'seznam druzstev'!D21</f>
        <v>Veverská Bítýška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12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1">
        <f>'seznam druzstev'!D22</f>
        <v>0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2025-06-15T14:48:56Z</cp:lastPrinted>
  <dcterms:created xsi:type="dcterms:W3CDTF">2022-09-18T05:44:52Z</dcterms:created>
  <dcterms:modified xsi:type="dcterms:W3CDTF">2025-09-19T20:59:31Z</dcterms:modified>
  <cp:category/>
  <cp:contentStatus/>
</cp:coreProperties>
</file>