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72caff02e2b11/Ligamladeze/24.ročník/Soutěže/"/>
    </mc:Choice>
  </mc:AlternateContent>
  <xr:revisionPtr revIDLastSave="56" documentId="8_{BBD9048C-B62C-4070-B6CC-CB4F7152E8FF}" xr6:coauthVersionLast="47" xr6:coauthVersionMax="47" xr10:uidLastSave="{DEAE5483-94DF-45E8-98EC-67C7618FD04E}"/>
  <workbookProtection lockStructure="1"/>
  <bookViews>
    <workbookView showSheetTabs="0" xWindow="-110" yWindow="-110" windowWidth="19420" windowHeight="10420" firstSheet="1" activeTab="1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seznam verzí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8" l="1"/>
  <c r="G25" i="19"/>
  <c r="G25" i="17"/>
  <c r="G25" i="15"/>
  <c r="H25" i="15" s="1"/>
  <c r="G25" i="16"/>
  <c r="H25" i="16" s="1"/>
  <c r="G25" i="14"/>
  <c r="G25" i="13"/>
  <c r="G25" i="11"/>
  <c r="H25" i="11" s="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4" i="21"/>
  <c r="H31" i="21" s="1"/>
  <c r="I31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19" i="21"/>
  <c r="H36" i="21" s="1"/>
  <c r="I36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G13" i="18"/>
  <c r="H13" i="18" s="1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H15" i="12" s="1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Q18" i="13" l="1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J25" i="12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0" i="13"/>
  <c r="J15" i="13"/>
  <c r="J23" i="13"/>
  <c r="J18" i="13"/>
  <c r="J26" i="13"/>
  <c r="J21" i="13"/>
  <c r="J16" i="13"/>
  <c r="J24" i="13"/>
  <c r="Q13" i="13"/>
  <c r="R13" i="13" s="1"/>
  <c r="O13" i="13" s="1"/>
  <c r="J16" i="12"/>
  <c r="J19" i="12"/>
  <c r="J14" i="12"/>
  <c r="J22" i="12"/>
  <c r="J17" i="12"/>
  <c r="J20" i="12"/>
  <c r="J12" i="12"/>
  <c r="J15" i="12"/>
  <c r="J23" i="12"/>
  <c r="J18" i="12"/>
  <c r="J26" i="12"/>
  <c r="J13" i="12"/>
  <c r="J21" i="12"/>
  <c r="J24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Q49" i="21" l="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23" i="12"/>
  <c r="K18" i="15"/>
  <c r="K13" i="16"/>
  <c r="K20" i="15"/>
  <c r="K24" i="15"/>
  <c r="K16" i="17"/>
  <c r="K19" i="12"/>
  <c r="K25" i="15"/>
  <c r="K25" i="12"/>
  <c r="K15" i="13"/>
  <c r="K21" i="15"/>
  <c r="K13" i="15"/>
  <c r="K17" i="17"/>
  <c r="K26" i="15"/>
  <c r="K14" i="11"/>
  <c r="K20" i="12"/>
  <c r="K13" i="14"/>
  <c r="K12" i="15"/>
  <c r="K22" i="15"/>
  <c r="K17" i="16"/>
  <c r="K19" i="17"/>
  <c r="K15" i="19"/>
  <c r="K14" i="15"/>
  <c r="K21" i="12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5" i="12"/>
  <c r="K16" i="12"/>
  <c r="K12" i="12"/>
  <c r="K24" i="12"/>
  <c r="K13" i="12"/>
  <c r="K17" i="12"/>
  <c r="K26" i="12"/>
  <c r="K22" i="12"/>
  <c r="K18" i="12"/>
  <c r="K14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<sst xmlns="http://schemas.openxmlformats.org/spreadsheetml/2006/main" count="425" uniqueCount="106">
  <si>
    <t>Úvod</t>
  </si>
  <si>
    <t>Celkové výsledky</t>
  </si>
  <si>
    <t>Hodnocení útoků okresní ligy mládeže Brno-venkov</t>
  </si>
  <si>
    <t>Družstva</t>
  </si>
  <si>
    <t>Celkem bodů</t>
  </si>
  <si>
    <t>Průběžné pořadí</t>
  </si>
  <si>
    <t>1 nejhorší výsledek</t>
  </si>
  <si>
    <t>čas útoku primární</t>
  </si>
  <si>
    <t>čas I. útoku</t>
  </si>
  <si>
    <t>2 nejhorší výsledek</t>
  </si>
  <si>
    <t>čas II. Útoku</t>
  </si>
  <si>
    <t>celkem bodů po odečtení</t>
  </si>
  <si>
    <t>konečné pořadí</t>
  </si>
  <si>
    <t>součet časů PÚ</t>
  </si>
  <si>
    <t>odečtení útoků</t>
  </si>
  <si>
    <t>útoky po odečtení nejhorších</t>
  </si>
  <si>
    <t>body</t>
  </si>
  <si>
    <t>čas útoku</t>
  </si>
  <si>
    <t>součet časů útoků</t>
  </si>
  <si>
    <t>Program pro zpracování výsledků Okresní ligy mládeže Brno-venkov v.23.1</t>
  </si>
  <si>
    <t>Seznam soutěží</t>
  </si>
  <si>
    <t>Seznam družstev</t>
  </si>
  <si>
    <t>Přihlášené soutěže</t>
  </si>
  <si>
    <t>Průběžné výsledky</t>
  </si>
  <si>
    <t>Časy útoků</t>
  </si>
  <si>
    <t>Celkové hodnocení okresní ligy mládeže Brno-venkov</t>
  </si>
  <si>
    <t>4 SOUTĚŽĚ odečítá 0</t>
  </si>
  <si>
    <t>7soutěží odečítá 1</t>
  </si>
  <si>
    <t>10 soutěží odečítá 2</t>
  </si>
  <si>
    <t>odpočet celkem bodů</t>
  </si>
  <si>
    <t>body po odečtení nejhorších umístění</t>
  </si>
  <si>
    <t>součet časů PÚ po odečtení nejhoršího</t>
  </si>
  <si>
    <t>Konečné pořadí</t>
  </si>
  <si>
    <t>Počet soutěží výpočet</t>
  </si>
  <si>
    <t>počet soutěží</t>
  </si>
  <si>
    <t>První nejhorší</t>
  </si>
  <si>
    <t>výběr první nejhorší</t>
  </si>
  <si>
    <t>Druhý nejhorší</t>
  </si>
  <si>
    <t>výběr druhý nejhorší</t>
  </si>
  <si>
    <t>Verze</t>
  </si>
  <si>
    <t>22.2</t>
  </si>
  <si>
    <t>Oprava výpočtu při neúčasdti na soutěží</t>
  </si>
  <si>
    <t>23.1</t>
  </si>
  <si>
    <t>oprava formátování buněk sborů v jednotlivých soutěžích, oprava podmíněného formátování listu úvod 6. soutěž</t>
  </si>
  <si>
    <t>Seznam přihlášených družstev</t>
  </si>
  <si>
    <t>p.č.</t>
  </si>
  <si>
    <t>Družstvo</t>
  </si>
  <si>
    <t>Poznámka</t>
  </si>
  <si>
    <t>Hrušovany u Brna</t>
  </si>
  <si>
    <t>Kuřim A</t>
  </si>
  <si>
    <t>Kuřim B</t>
  </si>
  <si>
    <t>Lelekovice A</t>
  </si>
  <si>
    <t>Lelekovice B</t>
  </si>
  <si>
    <t>Přísnotice</t>
  </si>
  <si>
    <t>Veverská Bítýška</t>
  </si>
  <si>
    <t>Seznam přihlášených soutěží</t>
  </si>
  <si>
    <t>Datum</t>
  </si>
  <si>
    <t>Místo konání</t>
  </si>
  <si>
    <t>Pořadatel</t>
  </si>
  <si>
    <t>Zástupce štábu ligy</t>
  </si>
  <si>
    <t xml:space="preserve"> Syrovice</t>
  </si>
  <si>
    <t>HS Syrovice</t>
  </si>
  <si>
    <t>SDH Lelekovice</t>
  </si>
  <si>
    <t>SDH Přísnotice</t>
  </si>
  <si>
    <t>Kuřim</t>
  </si>
  <si>
    <t>SDH Kuřim</t>
  </si>
  <si>
    <t>SDH Veverská Bítýška</t>
  </si>
  <si>
    <t>Další soutěž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</si>
  <si>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</si>
  <si>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</si>
  <si>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</si>
  <si>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</si>
  <si>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</si>
  <si>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</si>
  <si>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</si>
  <si>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</si>
  <si>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</si>
  <si>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</si>
  <si>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</si>
  <si>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</si>
  <si>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</si>
  <si>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</si>
  <si>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</si>
  <si>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</si>
  <si>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</si>
  <si>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</si>
  <si>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PÚ+št.</t>
  </si>
  <si>
    <t>pož. Útok</t>
  </si>
  <si>
    <t>Předchozí soutěž</t>
  </si>
  <si>
    <t>2024/2025</t>
  </si>
  <si>
    <t>24. ročník</t>
  </si>
  <si>
    <t>Jana Dolníčková</t>
  </si>
  <si>
    <t>Hlína</t>
  </si>
  <si>
    <t>SDH Hlína</t>
  </si>
  <si>
    <t>Starší  žáci</t>
  </si>
  <si>
    <t>Sivice</t>
  </si>
  <si>
    <t>Syrovice</t>
  </si>
  <si>
    <t>Blučina</t>
  </si>
  <si>
    <t>Veverské Bítýška</t>
  </si>
  <si>
    <t>Rudka</t>
  </si>
  <si>
    <t>Slavkov u Brna A</t>
  </si>
  <si>
    <t>Slavkov u Brna B</t>
  </si>
  <si>
    <t>Ivančice</t>
  </si>
  <si>
    <t>Lelekovice</t>
  </si>
  <si>
    <t>Milan Weis</t>
  </si>
  <si>
    <t>Pavel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</si>
</sst>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10" fillId="0" borderId="34" xfId="0" applyFont="1" applyBorder="1"/>
    <xf numFmtId="0" fontId="10" fillId="0" borderId="23" xfId="0" applyFont="1" applyBorder="1"/>
    <xf numFmtId="0" fontId="10" fillId="0" borderId="35" xfId="0" applyFont="1" applyBorder="1"/>
    <xf numFmtId="0" fontId="10" fillId="0" borderId="17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1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1" fillId="0" borderId="13" xfId="0" applyFont="1" applyBorder="1" applyAlignment="1">
      <alignment wrapText="1"/>
    </xf>
    <xf numFmtId="0" fontId="31" fillId="0" borderId="8" xfId="0" applyFont="1" applyBorder="1"/>
    <xf numFmtId="0" fontId="10" fillId="0" borderId="12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49" fontId="0" fillId="0" borderId="0" xfId="0" applyNumberFormat="1"/>
    <xf numFmtId="0" fontId="31" fillId="0" borderId="15" xfId="0" applyFont="1" applyBorder="1" applyAlignment="1">
      <alignment wrapText="1"/>
    </xf>
    <xf numFmtId="0" fontId="31" fillId="0" borderId="18" xfId="0" applyFont="1" applyBorder="1"/>
    <xf numFmtId="0" fontId="10" fillId="0" borderId="8" xfId="0" applyFont="1" applyBorder="1" applyAlignment="1">
      <alignment horizontal="center" textRotation="90"/>
    </xf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66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activeCell="B1" sqref="B1:B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45" t="s">
        <v>0</v>
      </c>
      <c r="B1" s="147" t="s">
        <v>1</v>
      </c>
      <c r="C1" s="87"/>
    </row>
    <row r="2" spans="1:81" ht="15" thickBot="1" x14ac:dyDescent="0.4">
      <c r="A2" s="146"/>
      <c r="B2" s="148"/>
    </row>
    <row r="5" spans="1:81" ht="22.5" x14ac:dyDescent="0.45">
      <c r="D5" s="3" t="s">
        <v>2</v>
      </c>
      <c r="E5" s="3"/>
    </row>
    <row r="7" spans="1:81" ht="25" x14ac:dyDescent="0.5">
      <c r="D7" s="4" t="str">
        <f>uvod!D7</f>
        <v>24. ročník</v>
      </c>
      <c r="E7" s="4"/>
      <c r="L7" s="4" t="str">
        <f>uvod!G7</f>
        <v>Starší  žáci</v>
      </c>
      <c r="M7" s="4"/>
    </row>
    <row r="9" spans="1:81" ht="138.5" x14ac:dyDescent="0.35">
      <c r="B9" s="8" t="s">
        <v>3</v>
      </c>
      <c r="C9" s="144" t="str">
        <f>'seznam soutezi'!E8</f>
        <v xml:space="preserve"> Syrovice</v>
      </c>
      <c r="D9" s="144"/>
      <c r="E9" s="144" t="str">
        <f>'seznam soutezi'!E9</f>
        <v>Přísnotice</v>
      </c>
      <c r="F9" s="144"/>
      <c r="G9" s="144" t="str">
        <f>'seznam soutezi'!E10</f>
        <v>Lelekovice</v>
      </c>
      <c r="H9" s="144"/>
      <c r="I9" s="144" t="str">
        <f>'seznam soutezi'!E11</f>
        <v>Kuřim</v>
      </c>
      <c r="J9" s="144"/>
      <c r="K9" s="144" t="str">
        <f>'seznam soutezi'!E12</f>
        <v>Hlína</v>
      </c>
      <c r="L9" s="144"/>
      <c r="M9" s="144" t="str">
        <f>'seznam soutezi'!E13</f>
        <v>Veverská Bítýška</v>
      </c>
      <c r="N9" s="144"/>
      <c r="O9" s="144">
        <f>'seznam soutezi'!E14</f>
        <v>0</v>
      </c>
      <c r="P9" s="144"/>
      <c r="Q9" s="144">
        <f>'seznam soutezi'!E15</f>
        <v>0</v>
      </c>
      <c r="R9" s="144"/>
      <c r="S9" s="144">
        <f>'seznam soutezi'!E16</f>
        <v>0</v>
      </c>
      <c r="T9" s="144"/>
      <c r="U9" s="144">
        <f>'seznam soutezi'!E17</f>
        <v>0</v>
      </c>
      <c r="V9" s="144"/>
      <c r="W9" s="53" t="s">
        <v>4</v>
      </c>
      <c r="X9" s="53" t="s">
        <v>5</v>
      </c>
      <c r="Y9" s="54" t="s">
        <v>6</v>
      </c>
      <c r="Z9" s="54" t="s">
        <v>7</v>
      </c>
      <c r="AA9" s="54" t="s">
        <v>8</v>
      </c>
      <c r="AB9" s="54" t="s">
        <v>9</v>
      </c>
      <c r="AC9" s="54" t="s">
        <v>7</v>
      </c>
      <c r="AD9" s="54" t="s">
        <v>10</v>
      </c>
      <c r="AE9" s="54" t="s">
        <v>11</v>
      </c>
      <c r="AF9" s="54" t="s">
        <v>12</v>
      </c>
      <c r="AG9" s="100" t="s">
        <v>13</v>
      </c>
      <c r="AH9" s="100" t="s">
        <v>14</v>
      </c>
      <c r="AI9" s="100" t="s">
        <v>15</v>
      </c>
      <c r="AJ9" s="49"/>
      <c r="AK9" s="49"/>
    </row>
    <row r="10" spans="1:81" ht="17.5" x14ac:dyDescent="0.35">
      <c r="B10" s="8"/>
      <c r="C10" s="67" t="s">
        <v>16</v>
      </c>
      <c r="D10" s="67" t="s">
        <v>17</v>
      </c>
      <c r="E10" s="67" t="s">
        <v>16</v>
      </c>
      <c r="F10" s="67" t="s">
        <v>17</v>
      </c>
      <c r="G10" s="67" t="s">
        <v>16</v>
      </c>
      <c r="H10" s="67" t="s">
        <v>17</v>
      </c>
      <c r="I10" s="67" t="s">
        <v>16</v>
      </c>
      <c r="J10" s="67" t="s">
        <v>17</v>
      </c>
      <c r="K10" s="67" t="s">
        <v>16</v>
      </c>
      <c r="L10" s="67" t="s">
        <v>17</v>
      </c>
      <c r="M10" s="67" t="s">
        <v>16</v>
      </c>
      <c r="N10" s="67" t="s">
        <v>17</v>
      </c>
      <c r="O10" s="67" t="s">
        <v>16</v>
      </c>
      <c r="P10" s="67" t="s">
        <v>17</v>
      </c>
      <c r="Q10" s="67" t="s">
        <v>16</v>
      </c>
      <c r="R10" s="67" t="s">
        <v>17</v>
      </c>
      <c r="S10" s="67" t="s">
        <v>16</v>
      </c>
      <c r="T10" s="67" t="s">
        <v>17</v>
      </c>
      <c r="U10" s="67" t="s">
        <v>16</v>
      </c>
      <c r="V10" s="67" t="s">
        <v>17</v>
      </c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9"/>
      <c r="AK10" s="49"/>
    </row>
    <row r="11" spans="1:81" ht="17.5" x14ac:dyDescent="0.35">
      <c r="B11" s="68" t="str">
        <f>'seznam druzstev'!D8</f>
        <v>Blučina</v>
      </c>
      <c r="C11" s="81">
        <f>'1'!K12</f>
        <v>0</v>
      </c>
      <c r="D11" s="69">
        <f>'1'!F12</f>
        <v>0</v>
      </c>
      <c r="E11" s="82">
        <f>'2'!K12</f>
        <v>0</v>
      </c>
      <c r="F11" s="69">
        <f>'2'!F12</f>
        <v>0</v>
      </c>
      <c r="G11" s="82">
        <f>'3'!K12</f>
        <v>0</v>
      </c>
      <c r="H11" s="69">
        <f>'3'!F12</f>
        <v>0</v>
      </c>
      <c r="I11" s="82">
        <f>'4'!K12</f>
        <v>0</v>
      </c>
      <c r="J11" s="69">
        <f>'4'!F12</f>
        <v>0</v>
      </c>
      <c r="K11" s="82">
        <f>'5'!K12</f>
        <v>0</v>
      </c>
      <c r="L11" s="69">
        <f>'5'!F12</f>
        <v>0</v>
      </c>
      <c r="M11" s="82">
        <f>'6'!K12</f>
        <v>0</v>
      </c>
      <c r="N11" s="69">
        <f>'6'!F12</f>
        <v>0</v>
      </c>
      <c r="O11" s="82">
        <f>'7'!K12</f>
        <v>0</v>
      </c>
      <c r="P11" s="69">
        <f>'7'!F12</f>
        <v>0</v>
      </c>
      <c r="Q11" s="82">
        <f>'8'!K12</f>
        <v>0</v>
      </c>
      <c r="R11" s="69">
        <f>'8'!F12</f>
        <v>0</v>
      </c>
      <c r="S11" s="82">
        <f>'9'!K12</f>
        <v>0</v>
      </c>
      <c r="T11" s="69">
        <f>'9'!F12</f>
        <v>0</v>
      </c>
      <c r="U11" s="82">
        <f>'10'!K12</f>
        <v>0</v>
      </c>
      <c r="V11" s="69">
        <f>'10'!F12</f>
        <v>0</v>
      </c>
      <c r="W11" s="70">
        <f>SUM(C11,E11,G11,I11,K11,M11,O11,Q11,S11,U11)</f>
        <v>0</v>
      </c>
      <c r="X11" s="70">
        <f>_xlfn.RANK.EQ(W11:W25,W11:W25,)</f>
        <v>13</v>
      </c>
      <c r="Y11" s="71">
        <f>prubezne!O9</f>
        <v>0</v>
      </c>
      <c r="Z11" s="71">
        <f>MAX(AW11:BF11)</f>
        <v>0</v>
      </c>
      <c r="AA11" s="71">
        <f>Z28</f>
        <v>120</v>
      </c>
      <c r="AB11" s="71">
        <f>prubezne!P9</f>
        <v>0</v>
      </c>
      <c r="AC11" s="71">
        <f>MAX(BT11:CC11)</f>
        <v>0</v>
      </c>
      <c r="AD11" s="71">
        <f>AE28</f>
        <v>0</v>
      </c>
      <c r="AE11" s="71">
        <f>prubezne!R9</f>
        <v>0</v>
      </c>
      <c r="AF11" s="71">
        <f>prubezne!S9</f>
        <v>13</v>
      </c>
      <c r="AG11" s="71">
        <f t="shared" ref="AG11:AG25" si="0">SUM(E44,G44,I44,K44,M44,O44,Q44,S44,U44,W44)</f>
        <v>720</v>
      </c>
      <c r="AH11" s="71">
        <f>SUM(AA11,AD11)</f>
        <v>120</v>
      </c>
      <c r="AI11" s="71">
        <f>AG11-AH11</f>
        <v>600</v>
      </c>
      <c r="AL11">
        <f t="shared" ref="AL11:AL25" si="1">DELTA(Y11,C11)</f>
        <v>1</v>
      </c>
      <c r="AM11">
        <f t="shared" ref="AM11:AM25" si="2">DELTA(Y11,E11)</f>
        <v>1</v>
      </c>
      <c r="AN11">
        <f t="shared" ref="AN11:AN25" si="3">DELTA(Y11,G11)</f>
        <v>1</v>
      </c>
      <c r="AO11">
        <f t="shared" ref="AO11:AO25" si="4">DELTA(Y11,I11)</f>
        <v>1</v>
      </c>
      <c r="AP11">
        <f t="shared" ref="AP11:AP25" si="5">DELTA(Y11,K11)</f>
        <v>1</v>
      </c>
      <c r="AQ11">
        <f t="shared" ref="AQ11:AQ25" si="6">DELTA(Y11,M11)</f>
        <v>1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1</v>
      </c>
      <c r="BJ11">
        <f t="shared" ref="BJ11:BJ25" si="21">DELTA(AB11,E11)</f>
        <v>1</v>
      </c>
      <c r="BK11">
        <f t="shared" ref="BK11:BK25" si="22">DELTA(AB11,G11)</f>
        <v>1</v>
      </c>
      <c r="BL11">
        <f t="shared" ref="BL11:BL25" si="23">DELTA(AB11,I11)</f>
        <v>1</v>
      </c>
      <c r="BM11">
        <f t="shared" ref="BM11:BM25" si="24">DELTA(AB11,K11)</f>
        <v>1</v>
      </c>
      <c r="BN11">
        <f t="shared" ref="BN11:BN25" si="25">DELTA(AB11,M11)</f>
        <v>1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Hlína</v>
      </c>
      <c r="C12" s="80">
        <f>'1'!K13</f>
        <v>19</v>
      </c>
      <c r="D12" s="66">
        <f>'1'!F13</f>
        <v>120</v>
      </c>
      <c r="E12" s="43">
        <f>'2'!K13</f>
        <v>19</v>
      </c>
      <c r="F12" s="66">
        <f>'2'!F13</f>
        <v>20.85</v>
      </c>
      <c r="G12" s="43">
        <f>'3'!K13</f>
        <v>11</v>
      </c>
      <c r="H12" s="66">
        <f>'3'!F13</f>
        <v>120</v>
      </c>
      <c r="I12" s="43">
        <f>'4'!K13</f>
        <v>27</v>
      </c>
      <c r="J12" s="66">
        <f>'4'!F13</f>
        <v>19.34</v>
      </c>
      <c r="K12" s="43">
        <f>'5'!K13</f>
        <v>23</v>
      </c>
      <c r="L12" s="66">
        <f>'5'!F13</f>
        <v>19.899999999999999</v>
      </c>
      <c r="M12" s="43">
        <f>'6'!K13</f>
        <v>25</v>
      </c>
      <c r="N12" s="66">
        <f>'6'!F13</f>
        <v>20.25</v>
      </c>
      <c r="O12" s="43">
        <f>'7'!K13</f>
        <v>0</v>
      </c>
      <c r="P12" s="66">
        <f>'7'!F13</f>
        <v>0</v>
      </c>
      <c r="Q12" s="43">
        <f>'8'!K13</f>
        <v>0</v>
      </c>
      <c r="R12" s="66">
        <f>'8'!F13</f>
        <v>0</v>
      </c>
      <c r="S12" s="43">
        <f>'9'!K13</f>
        <v>0</v>
      </c>
      <c r="T12" s="66">
        <f>'9'!F13</f>
        <v>0</v>
      </c>
      <c r="U12" s="43">
        <f>'10'!K13</f>
        <v>0</v>
      </c>
      <c r="V12" s="66">
        <f>'10'!F13</f>
        <v>0</v>
      </c>
      <c r="W12" s="42">
        <f t="shared" ref="W12:W25" si="39">SUM(C12,E12,G12,I12,K12,M12,O12,Q12,S12,U12)</f>
        <v>124</v>
      </c>
      <c r="X12" s="42">
        <f>_xlfn.RANK.EQ(W11:W25,W11:W25,)</f>
        <v>5</v>
      </c>
      <c r="Y12" s="55">
        <f>prubezne!O10</f>
        <v>11</v>
      </c>
      <c r="Z12" s="55">
        <f t="shared" ref="Z12:Z25" si="40">MAX(AW12:BF12)</f>
        <v>120</v>
      </c>
      <c r="AA12" s="55">
        <f t="shared" ref="AA12:AA25" si="41">Z29</f>
        <v>120</v>
      </c>
      <c r="AB12" s="55">
        <f>prubezne!P10</f>
        <v>0</v>
      </c>
      <c r="AC12" s="55">
        <f t="shared" ref="AC12:AC25" si="42">MAX(BT12:CC12)</f>
        <v>0</v>
      </c>
      <c r="AD12" s="55">
        <f t="shared" ref="AD12:AD25" si="43">AE29</f>
        <v>0</v>
      </c>
      <c r="AE12" s="55">
        <f>prubezne!R10</f>
        <v>113</v>
      </c>
      <c r="AF12" s="55">
        <f>prubezne!S10</f>
        <v>4</v>
      </c>
      <c r="AG12" s="55">
        <f t="shared" si="0"/>
        <v>320.33999999999997</v>
      </c>
      <c r="AH12" s="55">
        <f t="shared" ref="AH12:AH25" si="44">SUM(AA12,AD12)</f>
        <v>120</v>
      </c>
      <c r="AI12" s="55">
        <f t="shared" ref="AI12:AI25" si="45">AG12-AH12</f>
        <v>200.33999999999997</v>
      </c>
      <c r="AL12">
        <f t="shared" si="1"/>
        <v>0</v>
      </c>
      <c r="AM12">
        <f t="shared" si="2"/>
        <v>0</v>
      </c>
      <c r="AN12">
        <f t="shared" si="3"/>
        <v>1</v>
      </c>
      <c r="AO12">
        <f t="shared" si="4"/>
        <v>0</v>
      </c>
      <c r="AP12">
        <f t="shared" si="5"/>
        <v>0</v>
      </c>
      <c r="AQ12">
        <f t="shared" si="6"/>
        <v>0</v>
      </c>
      <c r="AR12">
        <f t="shared" si="7"/>
        <v>0</v>
      </c>
      <c r="AS12">
        <f t="shared" si="8"/>
        <v>0</v>
      </c>
      <c r="AT12">
        <f t="shared" si="9"/>
        <v>0</v>
      </c>
      <c r="AU12">
        <f t="shared" si="10"/>
        <v>0</v>
      </c>
      <c r="AW12">
        <f t="shared" ref="AW12:AW25" si="46">PRODUCT(AL12,D12)</f>
        <v>0</v>
      </c>
      <c r="AX12">
        <f t="shared" si="11"/>
        <v>0</v>
      </c>
      <c r="AY12">
        <f t="shared" si="12"/>
        <v>120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0</v>
      </c>
      <c r="BJ12">
        <f t="shared" si="21"/>
        <v>0</v>
      </c>
      <c r="BK12">
        <f t="shared" si="22"/>
        <v>0</v>
      </c>
      <c r="BL12">
        <f t="shared" si="23"/>
        <v>0</v>
      </c>
      <c r="BM12">
        <f t="shared" si="24"/>
        <v>0</v>
      </c>
      <c r="BN12">
        <f t="shared" si="25"/>
        <v>0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68" t="str">
        <f>'seznam druzstev'!D10</f>
        <v>Hrušovany u Brna</v>
      </c>
      <c r="C13" s="81">
        <f>'1'!K14</f>
        <v>0</v>
      </c>
      <c r="D13" s="69">
        <f>'1'!F14</f>
        <v>0</v>
      </c>
      <c r="E13" s="82">
        <f>'2'!K14</f>
        <v>9</v>
      </c>
      <c r="F13" s="69">
        <f>'2'!F14</f>
        <v>78.28</v>
      </c>
      <c r="G13" s="82">
        <f>'3'!K14</f>
        <v>9</v>
      </c>
      <c r="H13" s="69">
        <f>'3'!F14</f>
        <v>120</v>
      </c>
      <c r="I13" s="82">
        <f>'4'!K14</f>
        <v>11</v>
      </c>
      <c r="J13" s="69">
        <f>'4'!F14</f>
        <v>52.82</v>
      </c>
      <c r="K13" s="82">
        <f>'5'!K14</f>
        <v>19</v>
      </c>
      <c r="L13" s="69">
        <f>'5'!F14</f>
        <v>26.85</v>
      </c>
      <c r="M13" s="82">
        <f>'6'!K14</f>
        <v>15</v>
      </c>
      <c r="N13" s="69">
        <f>'6'!F14</f>
        <v>37.049999999999997</v>
      </c>
      <c r="O13" s="82">
        <f>'7'!K14</f>
        <v>0</v>
      </c>
      <c r="P13" s="69">
        <f>'7'!F14</f>
        <v>0</v>
      </c>
      <c r="Q13" s="82">
        <f>'8'!K14</f>
        <v>0</v>
      </c>
      <c r="R13" s="69">
        <f>'8'!F14</f>
        <v>0</v>
      </c>
      <c r="S13" s="82">
        <f>'9'!K14</f>
        <v>0</v>
      </c>
      <c r="T13" s="69">
        <f>'9'!F14</f>
        <v>0</v>
      </c>
      <c r="U13" s="82">
        <f>'10'!K14</f>
        <v>0</v>
      </c>
      <c r="V13" s="69">
        <f>'10'!F14</f>
        <v>0</v>
      </c>
      <c r="W13" s="70">
        <f t="shared" si="39"/>
        <v>63</v>
      </c>
      <c r="X13" s="70">
        <f>_xlfn.RANK.EQ(W11:W25,W11:W25,)</f>
        <v>10</v>
      </c>
      <c r="Y13" s="71">
        <f>prubezne!O11</f>
        <v>0</v>
      </c>
      <c r="Z13" s="71">
        <f t="shared" si="40"/>
        <v>0</v>
      </c>
      <c r="AA13" s="71">
        <f t="shared" si="41"/>
        <v>120</v>
      </c>
      <c r="AB13" s="71">
        <f>prubezne!P11</f>
        <v>0</v>
      </c>
      <c r="AC13" s="71">
        <f t="shared" si="42"/>
        <v>0</v>
      </c>
      <c r="AD13" s="71">
        <f t="shared" si="43"/>
        <v>0</v>
      </c>
      <c r="AE13" s="71">
        <f>prubezne!R11</f>
        <v>63</v>
      </c>
      <c r="AF13" s="71">
        <f>prubezne!S11</f>
        <v>10</v>
      </c>
      <c r="AG13" s="71">
        <f t="shared" si="0"/>
        <v>435</v>
      </c>
      <c r="AH13" s="71">
        <f t="shared" si="44"/>
        <v>120</v>
      </c>
      <c r="AI13" s="71">
        <f t="shared" si="45"/>
        <v>315</v>
      </c>
      <c r="AL13">
        <f t="shared" si="1"/>
        <v>1</v>
      </c>
      <c r="AM13">
        <f t="shared" si="2"/>
        <v>0</v>
      </c>
      <c r="AN13">
        <f t="shared" si="3"/>
        <v>0</v>
      </c>
      <c r="AO13">
        <f t="shared" si="4"/>
        <v>0</v>
      </c>
      <c r="AP13">
        <f t="shared" si="5"/>
        <v>0</v>
      </c>
      <c r="AQ13">
        <f t="shared" si="6"/>
        <v>0</v>
      </c>
      <c r="AR13">
        <f t="shared" si="7"/>
        <v>1</v>
      </c>
      <c r="AS13">
        <f t="shared" si="8"/>
        <v>1</v>
      </c>
      <c r="AT13">
        <f t="shared" si="9"/>
        <v>1</v>
      </c>
      <c r="AU13">
        <f t="shared" si="10"/>
        <v>1</v>
      </c>
      <c r="AW13">
        <f t="shared" si="46"/>
        <v>0</v>
      </c>
      <c r="AX13">
        <f t="shared" si="11"/>
        <v>0</v>
      </c>
      <c r="AY13">
        <f t="shared" si="12"/>
        <v>0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1</v>
      </c>
      <c r="BJ13">
        <f t="shared" si="21"/>
        <v>0</v>
      </c>
      <c r="BK13">
        <f t="shared" si="22"/>
        <v>0</v>
      </c>
      <c r="BL13">
        <f t="shared" si="23"/>
        <v>0</v>
      </c>
      <c r="BM13">
        <f t="shared" si="24"/>
        <v>0</v>
      </c>
      <c r="BN13">
        <f t="shared" si="25"/>
        <v>0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Ivančice</v>
      </c>
      <c r="C14" s="80">
        <f>'1'!K15</f>
        <v>0</v>
      </c>
      <c r="D14" s="66">
        <f>'1'!F15</f>
        <v>0</v>
      </c>
      <c r="E14" s="43">
        <f>'2'!K15</f>
        <v>11</v>
      </c>
      <c r="F14" s="66">
        <f>'2'!F15</f>
        <v>31.65</v>
      </c>
      <c r="G14" s="43">
        <f>'3'!K15</f>
        <v>15</v>
      </c>
      <c r="H14" s="66">
        <f>'3'!F15</f>
        <v>37.07</v>
      </c>
      <c r="I14" s="43">
        <f>'4'!K15</f>
        <v>13</v>
      </c>
      <c r="J14" s="66">
        <f>'4'!F15</f>
        <v>34.5</v>
      </c>
      <c r="K14" s="43">
        <f>'5'!K15</f>
        <v>0</v>
      </c>
      <c r="L14" s="66">
        <f>'5'!F15</f>
        <v>0</v>
      </c>
      <c r="M14" s="43">
        <f>'6'!K15</f>
        <v>0</v>
      </c>
      <c r="N14" s="66">
        <f>'6'!F15</f>
        <v>0</v>
      </c>
      <c r="O14" s="43">
        <f>'7'!K15</f>
        <v>0</v>
      </c>
      <c r="P14" s="66">
        <f>'7'!F15</f>
        <v>0</v>
      </c>
      <c r="Q14" s="43">
        <f>'8'!K15</f>
        <v>0</v>
      </c>
      <c r="R14" s="66">
        <f>'8'!F15</f>
        <v>0</v>
      </c>
      <c r="S14" s="43">
        <f>'9'!K15</f>
        <v>0</v>
      </c>
      <c r="T14" s="66">
        <f>'9'!F15</f>
        <v>0</v>
      </c>
      <c r="U14" s="43">
        <f>'10'!K15</f>
        <v>0</v>
      </c>
      <c r="V14" s="66">
        <f>'10'!F15</f>
        <v>0</v>
      </c>
      <c r="W14" s="42">
        <f t="shared" si="39"/>
        <v>39</v>
      </c>
      <c r="X14" s="42">
        <f>_xlfn.RANK.EQ(W11:W25,W11:W25,)</f>
        <v>12</v>
      </c>
      <c r="Y14" s="55">
        <f>prubezne!O12</f>
        <v>0</v>
      </c>
      <c r="Z14" s="55">
        <f t="shared" si="40"/>
        <v>0</v>
      </c>
      <c r="AA14" s="55">
        <f t="shared" si="41"/>
        <v>120</v>
      </c>
      <c r="AB14" s="55">
        <f>prubezne!P12</f>
        <v>0</v>
      </c>
      <c r="AC14" s="55">
        <f t="shared" si="42"/>
        <v>0</v>
      </c>
      <c r="AD14" s="55">
        <f t="shared" si="43"/>
        <v>0</v>
      </c>
      <c r="AE14" s="55">
        <f>prubezne!R12</f>
        <v>39</v>
      </c>
      <c r="AF14" s="55">
        <f>prubezne!S12</f>
        <v>12</v>
      </c>
      <c r="AG14" s="55">
        <f t="shared" si="0"/>
        <v>463.22</v>
      </c>
      <c r="AH14" s="55">
        <f t="shared" si="44"/>
        <v>120</v>
      </c>
      <c r="AI14" s="55">
        <f t="shared" si="45"/>
        <v>343.22</v>
      </c>
      <c r="AL14">
        <f t="shared" si="1"/>
        <v>1</v>
      </c>
      <c r="AM14">
        <f t="shared" si="2"/>
        <v>0</v>
      </c>
      <c r="AN14">
        <f t="shared" si="3"/>
        <v>0</v>
      </c>
      <c r="AO14">
        <f t="shared" si="4"/>
        <v>0</v>
      </c>
      <c r="AP14">
        <f t="shared" si="5"/>
        <v>1</v>
      </c>
      <c r="AQ14">
        <f t="shared" si="6"/>
        <v>1</v>
      </c>
      <c r="AR14">
        <f t="shared" si="7"/>
        <v>1</v>
      </c>
      <c r="AS14">
        <f t="shared" si="8"/>
        <v>1</v>
      </c>
      <c r="AT14">
        <f t="shared" si="9"/>
        <v>1</v>
      </c>
      <c r="AU14">
        <f t="shared" si="10"/>
        <v>1</v>
      </c>
      <c r="AW14">
        <f t="shared" si="46"/>
        <v>0</v>
      </c>
      <c r="AX14">
        <f t="shared" si="11"/>
        <v>0</v>
      </c>
      <c r="AY14">
        <f t="shared" si="12"/>
        <v>0</v>
      </c>
      <c r="AZ14">
        <f t="shared" si="13"/>
        <v>0</v>
      </c>
      <c r="BA14">
        <f t="shared" si="14"/>
        <v>0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1</v>
      </c>
      <c r="BJ14">
        <f t="shared" si="21"/>
        <v>0</v>
      </c>
      <c r="BK14">
        <f t="shared" si="22"/>
        <v>0</v>
      </c>
      <c r="BL14">
        <f t="shared" si="23"/>
        <v>0</v>
      </c>
      <c r="BM14">
        <f t="shared" si="24"/>
        <v>1</v>
      </c>
      <c r="BN14">
        <f t="shared" si="25"/>
        <v>1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68" t="str">
        <f>'seznam druzstev'!D12</f>
        <v>Kuřim A</v>
      </c>
      <c r="C15" s="81">
        <f>'1'!K16</f>
        <v>25</v>
      </c>
      <c r="D15" s="69">
        <f>'1'!F16</f>
        <v>19.46</v>
      </c>
      <c r="E15" s="82">
        <f>'2'!K16</f>
        <v>17</v>
      </c>
      <c r="F15" s="69">
        <f>'2'!F16</f>
        <v>24.97</v>
      </c>
      <c r="G15" s="82">
        <f>'3'!K16</f>
        <v>25</v>
      </c>
      <c r="H15" s="69">
        <f>'3'!F16</f>
        <v>17.010000000000002</v>
      </c>
      <c r="I15" s="82">
        <f>'4'!K16</f>
        <v>17</v>
      </c>
      <c r="J15" s="69">
        <f>'4'!F16</f>
        <v>33.94</v>
      </c>
      <c r="K15" s="82">
        <f>'5'!K16</f>
        <v>25</v>
      </c>
      <c r="L15" s="69">
        <f>'5'!F16</f>
        <v>15.9</v>
      </c>
      <c r="M15" s="82">
        <f>'6'!K16</f>
        <v>19</v>
      </c>
      <c r="N15" s="69">
        <f>'6'!F16</f>
        <v>24.07</v>
      </c>
      <c r="O15" s="82">
        <f>'7'!K16</f>
        <v>0</v>
      </c>
      <c r="P15" s="69">
        <f>'7'!F16</f>
        <v>0</v>
      </c>
      <c r="Q15" s="82">
        <f>'8'!K16</f>
        <v>0</v>
      </c>
      <c r="R15" s="69">
        <f>'8'!F16</f>
        <v>0</v>
      </c>
      <c r="S15" s="82">
        <f>'9'!K16</f>
        <v>0</v>
      </c>
      <c r="T15" s="69">
        <f>'9'!F16</f>
        <v>0</v>
      </c>
      <c r="U15" s="82">
        <f>'10'!K16</f>
        <v>0</v>
      </c>
      <c r="V15" s="69">
        <f>'10'!F16</f>
        <v>0</v>
      </c>
      <c r="W15" s="70">
        <f t="shared" si="39"/>
        <v>128</v>
      </c>
      <c r="X15" s="70">
        <f>_xlfn.RANK.EQ(W11:W25,W11:W25,)</f>
        <v>3</v>
      </c>
      <c r="Y15" s="71">
        <f>prubezne!O13</f>
        <v>17</v>
      </c>
      <c r="Z15" s="71">
        <f t="shared" si="40"/>
        <v>33.94</v>
      </c>
      <c r="AA15" s="71">
        <f t="shared" si="41"/>
        <v>33.94</v>
      </c>
      <c r="AB15" s="71">
        <f>prubezne!P13</f>
        <v>0</v>
      </c>
      <c r="AC15" s="71">
        <f t="shared" si="42"/>
        <v>0</v>
      </c>
      <c r="AD15" s="71">
        <f t="shared" si="43"/>
        <v>0</v>
      </c>
      <c r="AE15" s="71">
        <f>prubezne!R13</f>
        <v>111</v>
      </c>
      <c r="AF15" s="71">
        <f>prubezne!S13</f>
        <v>5</v>
      </c>
      <c r="AG15" s="71">
        <f t="shared" si="0"/>
        <v>135.35</v>
      </c>
      <c r="AH15" s="71">
        <f t="shared" si="44"/>
        <v>33.94</v>
      </c>
      <c r="AI15" s="71">
        <f t="shared" si="45"/>
        <v>101.41</v>
      </c>
      <c r="AL15">
        <f t="shared" si="1"/>
        <v>0</v>
      </c>
      <c r="AM15">
        <f t="shared" si="2"/>
        <v>1</v>
      </c>
      <c r="AN15">
        <f t="shared" si="3"/>
        <v>0</v>
      </c>
      <c r="AO15">
        <f t="shared" si="4"/>
        <v>1</v>
      </c>
      <c r="AP15">
        <f t="shared" si="5"/>
        <v>0</v>
      </c>
      <c r="AQ15">
        <f t="shared" si="6"/>
        <v>0</v>
      </c>
      <c r="AR15">
        <f t="shared" si="7"/>
        <v>0</v>
      </c>
      <c r="AS15">
        <f t="shared" si="8"/>
        <v>0</v>
      </c>
      <c r="AT15">
        <f t="shared" si="9"/>
        <v>0</v>
      </c>
      <c r="AU15">
        <f t="shared" si="10"/>
        <v>0</v>
      </c>
      <c r="AW15">
        <f t="shared" si="46"/>
        <v>0</v>
      </c>
      <c r="AX15">
        <f t="shared" si="11"/>
        <v>24.97</v>
      </c>
      <c r="AY15">
        <f t="shared" si="12"/>
        <v>0</v>
      </c>
      <c r="AZ15">
        <f t="shared" si="13"/>
        <v>33.94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0</v>
      </c>
      <c r="BK15">
        <f t="shared" si="22"/>
        <v>0</v>
      </c>
      <c r="BL15">
        <f t="shared" si="23"/>
        <v>0</v>
      </c>
      <c r="BM15">
        <f t="shared" si="24"/>
        <v>0</v>
      </c>
      <c r="BN15">
        <f t="shared" si="25"/>
        <v>0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Kuřim B</v>
      </c>
      <c r="C16" s="80">
        <f>'1'!K17</f>
        <v>27</v>
      </c>
      <c r="D16" s="66">
        <f>'1'!F17</f>
        <v>18.7</v>
      </c>
      <c r="E16" s="43">
        <f>'2'!K17</f>
        <v>30</v>
      </c>
      <c r="F16" s="66">
        <f>'2'!F17</f>
        <v>16.600000000000001</v>
      </c>
      <c r="G16" s="43">
        <f>'3'!K17</f>
        <v>27</v>
      </c>
      <c r="H16" s="66">
        <f>'3'!F17</f>
        <v>15.49</v>
      </c>
      <c r="I16" s="43">
        <f>'4'!K17</f>
        <v>23</v>
      </c>
      <c r="J16" s="66">
        <f>'4'!F17</f>
        <v>21.23</v>
      </c>
      <c r="K16" s="43">
        <f>'5'!K17</f>
        <v>30</v>
      </c>
      <c r="L16" s="66">
        <f>'5'!F17</f>
        <v>14.27</v>
      </c>
      <c r="M16" s="43">
        <f>'6'!K17</f>
        <v>30</v>
      </c>
      <c r="N16" s="66">
        <f>'6'!F17</f>
        <v>15.79</v>
      </c>
      <c r="O16" s="43">
        <f>'7'!K17</f>
        <v>0</v>
      </c>
      <c r="P16" s="66">
        <f>'7'!F17</f>
        <v>0</v>
      </c>
      <c r="Q16" s="43">
        <f>'8'!K17</f>
        <v>0</v>
      </c>
      <c r="R16" s="66">
        <f>'8'!F17</f>
        <v>0</v>
      </c>
      <c r="S16" s="43">
        <f>'9'!K17</f>
        <v>0</v>
      </c>
      <c r="T16" s="66">
        <f>'9'!F17</f>
        <v>0</v>
      </c>
      <c r="U16" s="43">
        <f>'10'!K17</f>
        <v>0</v>
      </c>
      <c r="V16" s="66">
        <f>'10'!F17</f>
        <v>0</v>
      </c>
      <c r="W16" s="42">
        <f t="shared" si="39"/>
        <v>167</v>
      </c>
      <c r="X16" s="42">
        <f>_xlfn.RANK.EQ(W11:W25,W11:W25,)</f>
        <v>1</v>
      </c>
      <c r="Y16" s="55">
        <f>prubezne!O14</f>
        <v>23</v>
      </c>
      <c r="Z16" s="55">
        <f t="shared" si="40"/>
        <v>21.23</v>
      </c>
      <c r="AA16" s="55">
        <f t="shared" si="41"/>
        <v>21.23</v>
      </c>
      <c r="AB16" s="55">
        <f>prubezne!P14</f>
        <v>0</v>
      </c>
      <c r="AC16" s="55">
        <f t="shared" si="42"/>
        <v>0</v>
      </c>
      <c r="AD16" s="55">
        <f t="shared" si="43"/>
        <v>0</v>
      </c>
      <c r="AE16" s="55">
        <f>prubezne!R14</f>
        <v>144</v>
      </c>
      <c r="AF16" s="55">
        <f>prubezne!S14</f>
        <v>1</v>
      </c>
      <c r="AG16" s="55">
        <f t="shared" si="0"/>
        <v>102.07999999999998</v>
      </c>
      <c r="AH16" s="55">
        <f t="shared" si="44"/>
        <v>21.23</v>
      </c>
      <c r="AI16" s="55">
        <f t="shared" si="45"/>
        <v>80.84999999999998</v>
      </c>
      <c r="AL16">
        <f t="shared" si="1"/>
        <v>0</v>
      </c>
      <c r="AM16">
        <f t="shared" si="2"/>
        <v>0</v>
      </c>
      <c r="AN16">
        <f t="shared" si="3"/>
        <v>0</v>
      </c>
      <c r="AO16">
        <f t="shared" si="4"/>
        <v>1</v>
      </c>
      <c r="AP16">
        <f t="shared" si="5"/>
        <v>0</v>
      </c>
      <c r="AQ16">
        <f t="shared" si="6"/>
        <v>0</v>
      </c>
      <c r="AR16">
        <f t="shared" si="7"/>
        <v>0</v>
      </c>
      <c r="AS16">
        <f t="shared" si="8"/>
        <v>0</v>
      </c>
      <c r="AT16">
        <f t="shared" si="9"/>
        <v>0</v>
      </c>
      <c r="AU16">
        <f t="shared" si="10"/>
        <v>0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21.23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0</v>
      </c>
      <c r="BJ16">
        <f t="shared" si="21"/>
        <v>0</v>
      </c>
      <c r="BK16">
        <f t="shared" si="22"/>
        <v>0</v>
      </c>
      <c r="BL16">
        <f t="shared" si="23"/>
        <v>0</v>
      </c>
      <c r="BM16">
        <f t="shared" si="24"/>
        <v>0</v>
      </c>
      <c r="BN16">
        <f t="shared" si="25"/>
        <v>0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68" t="str">
        <f>'seznam druzstev'!D14</f>
        <v>Lelekovice A</v>
      </c>
      <c r="C17" s="81">
        <f>'1'!K18</f>
        <v>30</v>
      </c>
      <c r="D17" s="69">
        <f>'1'!F18</f>
        <v>18.440000000000001</v>
      </c>
      <c r="E17" s="82">
        <f>'2'!K18</f>
        <v>27</v>
      </c>
      <c r="F17" s="69">
        <f>'2'!F18</f>
        <v>19.690000000000001</v>
      </c>
      <c r="G17" s="82">
        <f>'3'!K18</f>
        <v>23</v>
      </c>
      <c r="H17" s="69">
        <f>'3'!F18</f>
        <v>23.23</v>
      </c>
      <c r="I17" s="82">
        <f>'4'!K18</f>
        <v>30</v>
      </c>
      <c r="J17" s="69">
        <f>'4'!F18</f>
        <v>17.59</v>
      </c>
      <c r="K17" s="82">
        <f>'5'!K18</f>
        <v>15</v>
      </c>
      <c r="L17" s="69">
        <f>'5'!F18</f>
        <v>56.14</v>
      </c>
      <c r="M17" s="82">
        <f>'6'!K18</f>
        <v>23</v>
      </c>
      <c r="N17" s="69">
        <f>'6'!F18</f>
        <v>25.62</v>
      </c>
      <c r="O17" s="82">
        <f>'7'!K18</f>
        <v>0</v>
      </c>
      <c r="P17" s="69">
        <f>'7'!F18</f>
        <v>0</v>
      </c>
      <c r="Q17" s="82">
        <f>'8'!K18</f>
        <v>0</v>
      </c>
      <c r="R17" s="69">
        <f>'8'!F18</f>
        <v>0</v>
      </c>
      <c r="S17" s="82">
        <f>'9'!K18</f>
        <v>0</v>
      </c>
      <c r="T17" s="69">
        <f>'9'!F18</f>
        <v>0</v>
      </c>
      <c r="U17" s="82">
        <f>'10'!K18</f>
        <v>0</v>
      </c>
      <c r="V17" s="69">
        <f>'10'!F18</f>
        <v>0</v>
      </c>
      <c r="W17" s="70">
        <f t="shared" si="39"/>
        <v>148</v>
      </c>
      <c r="X17" s="70">
        <f>_xlfn.RANK.EQ(W11:W25,W11:W25,)</f>
        <v>2</v>
      </c>
      <c r="Y17" s="71">
        <f>prubezne!O15</f>
        <v>15</v>
      </c>
      <c r="Z17" s="71">
        <f t="shared" si="40"/>
        <v>56.14</v>
      </c>
      <c r="AA17" s="71">
        <f t="shared" si="41"/>
        <v>56.14</v>
      </c>
      <c r="AB17" s="71">
        <f>prubezne!P15</f>
        <v>0</v>
      </c>
      <c r="AC17" s="71">
        <f t="shared" si="42"/>
        <v>0</v>
      </c>
      <c r="AD17" s="71">
        <f t="shared" si="43"/>
        <v>0</v>
      </c>
      <c r="AE17" s="71">
        <f>prubezne!R15</f>
        <v>133</v>
      </c>
      <c r="AF17" s="71">
        <f>prubezne!S15</f>
        <v>2</v>
      </c>
      <c r="AG17" s="71">
        <f t="shared" si="0"/>
        <v>160.71</v>
      </c>
      <c r="AH17" s="71">
        <f t="shared" si="44"/>
        <v>56.14</v>
      </c>
      <c r="AI17" s="71">
        <f t="shared" si="45"/>
        <v>104.57000000000001</v>
      </c>
      <c r="AL17">
        <f t="shared" si="1"/>
        <v>0</v>
      </c>
      <c r="AM17">
        <f t="shared" si="2"/>
        <v>0</v>
      </c>
      <c r="AN17">
        <f t="shared" si="3"/>
        <v>0</v>
      </c>
      <c r="AO17">
        <f t="shared" si="4"/>
        <v>0</v>
      </c>
      <c r="AP17">
        <f t="shared" si="5"/>
        <v>1</v>
      </c>
      <c r="AQ17">
        <f t="shared" si="6"/>
        <v>0</v>
      </c>
      <c r="AR17">
        <f t="shared" si="7"/>
        <v>0</v>
      </c>
      <c r="AS17">
        <f t="shared" si="8"/>
        <v>0</v>
      </c>
      <c r="AT17">
        <f t="shared" si="9"/>
        <v>0</v>
      </c>
      <c r="AU17">
        <f t="shared" si="10"/>
        <v>0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56.14</v>
      </c>
      <c r="BB17">
        <f t="shared" si="15"/>
        <v>0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0</v>
      </c>
      <c r="BJ17">
        <f t="shared" si="21"/>
        <v>0</v>
      </c>
      <c r="BK17">
        <f t="shared" si="22"/>
        <v>0</v>
      </c>
      <c r="BL17">
        <f t="shared" si="23"/>
        <v>0</v>
      </c>
      <c r="BM17">
        <f t="shared" si="24"/>
        <v>0</v>
      </c>
      <c r="BN17">
        <f t="shared" si="25"/>
        <v>0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Lelekovice B</v>
      </c>
      <c r="C18" s="80">
        <f>'1'!K19</f>
        <v>0</v>
      </c>
      <c r="D18" s="66">
        <f>'1'!F19</f>
        <v>0</v>
      </c>
      <c r="E18" s="43">
        <f>'2'!K19</f>
        <v>25</v>
      </c>
      <c r="F18" s="66">
        <f>'2'!F19</f>
        <v>18.77</v>
      </c>
      <c r="G18" s="43">
        <f>'3'!K19</f>
        <v>21</v>
      </c>
      <c r="H18" s="66">
        <f>'3'!F19</f>
        <v>19.55</v>
      </c>
      <c r="I18" s="43">
        <f>'4'!K19</f>
        <v>21</v>
      </c>
      <c r="J18" s="66">
        <f>'4'!F19</f>
        <v>27.84</v>
      </c>
      <c r="K18" s="43">
        <f>'5'!K19</f>
        <v>0</v>
      </c>
      <c r="L18" s="66">
        <f>'5'!F19</f>
        <v>0</v>
      </c>
      <c r="M18" s="43">
        <f>'6'!K19</f>
        <v>0</v>
      </c>
      <c r="N18" s="66">
        <f>'6'!F19</f>
        <v>0</v>
      </c>
      <c r="O18" s="43">
        <f>'7'!K19</f>
        <v>0</v>
      </c>
      <c r="P18" s="66">
        <f>'7'!F19</f>
        <v>0</v>
      </c>
      <c r="Q18" s="43">
        <f>'8'!K19</f>
        <v>0</v>
      </c>
      <c r="R18" s="66">
        <f>'8'!F19</f>
        <v>0</v>
      </c>
      <c r="S18" s="43">
        <f>'9'!K19</f>
        <v>0</v>
      </c>
      <c r="T18" s="66">
        <f>'9'!F19</f>
        <v>0</v>
      </c>
      <c r="U18" s="43">
        <f>'10'!K19</f>
        <v>0</v>
      </c>
      <c r="V18" s="66">
        <f>'10'!F19</f>
        <v>0</v>
      </c>
      <c r="W18" s="42">
        <f t="shared" si="39"/>
        <v>67</v>
      </c>
      <c r="X18" s="42">
        <f>_xlfn.RANK.EQ(W11:W25,W11:W25,)</f>
        <v>8</v>
      </c>
      <c r="Y18" s="55">
        <f>prubezne!O16</f>
        <v>0</v>
      </c>
      <c r="Z18" s="55">
        <f t="shared" si="40"/>
        <v>0</v>
      </c>
      <c r="AA18" s="55">
        <f t="shared" si="41"/>
        <v>120</v>
      </c>
      <c r="AB18" s="55">
        <f>prubezne!P16</f>
        <v>0</v>
      </c>
      <c r="AC18" s="55">
        <f t="shared" si="42"/>
        <v>0</v>
      </c>
      <c r="AD18" s="55">
        <f t="shared" si="43"/>
        <v>0</v>
      </c>
      <c r="AE18" s="55">
        <f>prubezne!R16</f>
        <v>67</v>
      </c>
      <c r="AF18" s="55">
        <f>prubezne!S16</f>
        <v>8</v>
      </c>
      <c r="AG18" s="55">
        <f t="shared" si="0"/>
        <v>426.16</v>
      </c>
      <c r="AH18" s="55">
        <f t="shared" si="44"/>
        <v>120</v>
      </c>
      <c r="AI18" s="55">
        <f t="shared" si="45"/>
        <v>306.16000000000003</v>
      </c>
      <c r="AL18">
        <f t="shared" si="1"/>
        <v>1</v>
      </c>
      <c r="AM18">
        <f t="shared" si="2"/>
        <v>0</v>
      </c>
      <c r="AN18">
        <f t="shared" si="3"/>
        <v>0</v>
      </c>
      <c r="AO18">
        <f t="shared" si="4"/>
        <v>0</v>
      </c>
      <c r="AP18">
        <f t="shared" si="5"/>
        <v>1</v>
      </c>
      <c r="AQ18">
        <f t="shared" si="6"/>
        <v>1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1</v>
      </c>
      <c r="BJ18">
        <f t="shared" si="21"/>
        <v>0</v>
      </c>
      <c r="BK18">
        <f t="shared" si="22"/>
        <v>0</v>
      </c>
      <c r="BL18">
        <f t="shared" si="23"/>
        <v>0</v>
      </c>
      <c r="BM18">
        <f t="shared" si="24"/>
        <v>1</v>
      </c>
      <c r="BN18">
        <f t="shared" si="25"/>
        <v>1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68" t="str">
        <f>'seznam druzstev'!D16</f>
        <v>Přísnotice</v>
      </c>
      <c r="C19" s="81">
        <f>'1'!K20</f>
        <v>0</v>
      </c>
      <c r="D19" s="69">
        <f>'1'!F20</f>
        <v>0</v>
      </c>
      <c r="E19" s="82">
        <f>'2'!K20</f>
        <v>15</v>
      </c>
      <c r="F19" s="69">
        <f>'2'!F20</f>
        <v>31.43</v>
      </c>
      <c r="G19" s="82">
        <f>'3'!K20</f>
        <v>13</v>
      </c>
      <c r="H19" s="69">
        <f>'3'!F20</f>
        <v>120</v>
      </c>
      <c r="I19" s="82">
        <f>'4'!K20</f>
        <v>19</v>
      </c>
      <c r="J19" s="69">
        <f>'4'!F20</f>
        <v>27.11</v>
      </c>
      <c r="K19" s="82">
        <f>'5'!K20</f>
        <v>21</v>
      </c>
      <c r="L19" s="69">
        <f>'5'!F20</f>
        <v>20.66</v>
      </c>
      <c r="M19" s="82">
        <f>'6'!K20</f>
        <v>17</v>
      </c>
      <c r="N19" s="69">
        <f>'6'!F20</f>
        <v>25.86</v>
      </c>
      <c r="O19" s="82">
        <f>'7'!K20</f>
        <v>0</v>
      </c>
      <c r="P19" s="69">
        <f>'7'!F20</f>
        <v>0</v>
      </c>
      <c r="Q19" s="82">
        <f>'8'!K20</f>
        <v>0</v>
      </c>
      <c r="R19" s="69">
        <f>'8'!F20</f>
        <v>0</v>
      </c>
      <c r="S19" s="82">
        <f>'9'!K20</f>
        <v>0</v>
      </c>
      <c r="T19" s="69">
        <f>'9'!F20</f>
        <v>0</v>
      </c>
      <c r="U19" s="82">
        <f>'10'!K20</f>
        <v>0</v>
      </c>
      <c r="V19" s="69">
        <f>'10'!F20</f>
        <v>0</v>
      </c>
      <c r="W19" s="70">
        <f t="shared" si="39"/>
        <v>85</v>
      </c>
      <c r="X19" s="70">
        <f>_xlfn.RANK.EQ(W11:W25,W11:W25,)</f>
        <v>6</v>
      </c>
      <c r="Y19" s="71">
        <f>prubezne!O17</f>
        <v>0</v>
      </c>
      <c r="Z19" s="71">
        <f t="shared" si="40"/>
        <v>0</v>
      </c>
      <c r="AA19" s="71">
        <f t="shared" si="41"/>
        <v>120</v>
      </c>
      <c r="AB19" s="71">
        <f>prubezne!P17</f>
        <v>0</v>
      </c>
      <c r="AC19" s="71">
        <f t="shared" si="42"/>
        <v>0</v>
      </c>
      <c r="AD19" s="71">
        <f t="shared" si="43"/>
        <v>0</v>
      </c>
      <c r="AE19" s="71">
        <f>prubezne!R17</f>
        <v>85</v>
      </c>
      <c r="AF19" s="71">
        <f>prubezne!S17</f>
        <v>6</v>
      </c>
      <c r="AG19" s="71">
        <f t="shared" si="0"/>
        <v>345.06000000000006</v>
      </c>
      <c r="AH19" s="71">
        <f t="shared" si="44"/>
        <v>120</v>
      </c>
      <c r="AI19" s="71">
        <f t="shared" si="45"/>
        <v>225.06000000000006</v>
      </c>
      <c r="AL19">
        <f t="shared" si="1"/>
        <v>1</v>
      </c>
      <c r="AM19">
        <f t="shared" si="2"/>
        <v>0</v>
      </c>
      <c r="AN19">
        <f t="shared" si="3"/>
        <v>0</v>
      </c>
      <c r="AO19">
        <f t="shared" si="4"/>
        <v>0</v>
      </c>
      <c r="AP19">
        <f t="shared" si="5"/>
        <v>0</v>
      </c>
      <c r="AQ19">
        <f t="shared" si="6"/>
        <v>0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1</v>
      </c>
      <c r="BJ19">
        <f t="shared" si="21"/>
        <v>0</v>
      </c>
      <c r="BK19">
        <f t="shared" si="22"/>
        <v>0</v>
      </c>
      <c r="BL19">
        <f t="shared" si="23"/>
        <v>0</v>
      </c>
      <c r="BM19">
        <f t="shared" si="24"/>
        <v>0</v>
      </c>
      <c r="BN19">
        <f t="shared" si="25"/>
        <v>0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 t="str">
        <f>'seznam druzstev'!D17</f>
        <v>Rudka</v>
      </c>
      <c r="C20" s="80">
        <f>'1'!K21</f>
        <v>0</v>
      </c>
      <c r="D20" s="66">
        <f>'1'!F21</f>
        <v>0</v>
      </c>
      <c r="E20" s="43">
        <f>'2'!K21</f>
        <v>0</v>
      </c>
      <c r="F20" s="66">
        <f>'2'!F21</f>
        <v>0</v>
      </c>
      <c r="G20" s="43">
        <f>'3'!K21</f>
        <v>0</v>
      </c>
      <c r="H20" s="66">
        <f>'3'!F21</f>
        <v>0</v>
      </c>
      <c r="I20" s="43">
        <f>'4'!K21</f>
        <v>0</v>
      </c>
      <c r="J20" s="66">
        <f>'4'!F21</f>
        <v>0</v>
      </c>
      <c r="K20" s="43">
        <f>'5'!K21</f>
        <v>0</v>
      </c>
      <c r="L20" s="66">
        <f>'5'!F21</f>
        <v>0</v>
      </c>
      <c r="M20" s="43">
        <f>'6'!K21</f>
        <v>0</v>
      </c>
      <c r="N20" s="66">
        <f>'6'!F21</f>
        <v>0</v>
      </c>
      <c r="O20" s="43">
        <f>'7'!K21</f>
        <v>0</v>
      </c>
      <c r="P20" s="66">
        <f>'7'!F21</f>
        <v>0</v>
      </c>
      <c r="Q20" s="43">
        <f>'8'!K21</f>
        <v>0</v>
      </c>
      <c r="R20" s="66">
        <f>'8'!F21</f>
        <v>0</v>
      </c>
      <c r="S20" s="43">
        <f>'9'!K21</f>
        <v>0</v>
      </c>
      <c r="T20" s="66">
        <f>'9'!F21</f>
        <v>0</v>
      </c>
      <c r="U20" s="43">
        <f>'10'!K21</f>
        <v>0</v>
      </c>
      <c r="V20" s="66">
        <f>'10'!F21</f>
        <v>0</v>
      </c>
      <c r="W20" s="42">
        <f t="shared" si="39"/>
        <v>0</v>
      </c>
      <c r="X20" s="42">
        <f>_xlfn.RANK.EQ(W11:W25,W11:W25,)</f>
        <v>13</v>
      </c>
      <c r="Y20" s="55">
        <f>prubezne!O18</f>
        <v>0</v>
      </c>
      <c r="Z20" s="55">
        <f t="shared" si="40"/>
        <v>0</v>
      </c>
      <c r="AA20" s="55">
        <f t="shared" si="41"/>
        <v>120</v>
      </c>
      <c r="AB20" s="55">
        <f>prubezne!P18</f>
        <v>0</v>
      </c>
      <c r="AC20" s="55">
        <f t="shared" si="42"/>
        <v>0</v>
      </c>
      <c r="AD20" s="55">
        <f t="shared" si="43"/>
        <v>0</v>
      </c>
      <c r="AE20" s="55">
        <f>prubezne!R18</f>
        <v>0</v>
      </c>
      <c r="AF20" s="55">
        <f>prubezne!S18</f>
        <v>13</v>
      </c>
      <c r="AG20" s="55">
        <f t="shared" si="0"/>
        <v>720</v>
      </c>
      <c r="AH20" s="55">
        <f t="shared" si="44"/>
        <v>120</v>
      </c>
      <c r="AI20" s="55">
        <f t="shared" si="45"/>
        <v>600</v>
      </c>
      <c r="AL20">
        <f t="shared" si="1"/>
        <v>1</v>
      </c>
      <c r="AM20">
        <f t="shared" si="2"/>
        <v>1</v>
      </c>
      <c r="AN20">
        <f t="shared" si="3"/>
        <v>1</v>
      </c>
      <c r="AO20">
        <f t="shared" si="4"/>
        <v>1</v>
      </c>
      <c r="AP20">
        <f t="shared" si="5"/>
        <v>1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1</v>
      </c>
      <c r="BJ20">
        <f t="shared" si="21"/>
        <v>1</v>
      </c>
      <c r="BK20">
        <f t="shared" si="22"/>
        <v>1</v>
      </c>
      <c r="BL20">
        <f t="shared" si="23"/>
        <v>1</v>
      </c>
      <c r="BM20">
        <f t="shared" si="24"/>
        <v>1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68" t="str">
        <f>'seznam druzstev'!D18</f>
        <v>Sivice</v>
      </c>
      <c r="C21" s="81">
        <f>'1'!K22</f>
        <v>0</v>
      </c>
      <c r="D21" s="69">
        <f>'1'!F22</f>
        <v>0</v>
      </c>
      <c r="E21" s="82">
        <f>'2'!K22</f>
        <v>23</v>
      </c>
      <c r="F21" s="69">
        <f>'2'!F22</f>
        <v>18.649999999999999</v>
      </c>
      <c r="G21" s="82">
        <f>'3'!K22</f>
        <v>19</v>
      </c>
      <c r="H21" s="69">
        <f>'3'!F22</f>
        <v>20.98</v>
      </c>
      <c r="I21" s="82">
        <f>'4'!K22</f>
        <v>25</v>
      </c>
      <c r="J21" s="69">
        <f>'4'!F22</f>
        <v>20.38</v>
      </c>
      <c r="K21" s="82">
        <f>'5'!K22</f>
        <v>0</v>
      </c>
      <c r="L21" s="69">
        <f>'5'!F22</f>
        <v>0</v>
      </c>
      <c r="M21" s="82">
        <f>'6'!K22</f>
        <v>0</v>
      </c>
      <c r="N21" s="69">
        <f>'6'!F22</f>
        <v>0</v>
      </c>
      <c r="O21" s="82">
        <f>'7'!K22</f>
        <v>0</v>
      </c>
      <c r="P21" s="69">
        <f>'7'!F22</f>
        <v>0</v>
      </c>
      <c r="Q21" s="82">
        <f>'8'!K22</f>
        <v>0</v>
      </c>
      <c r="R21" s="69">
        <f>'8'!F22</f>
        <v>0</v>
      </c>
      <c r="S21" s="82">
        <f>'9'!K22</f>
        <v>0</v>
      </c>
      <c r="T21" s="69">
        <f>'9'!F22</f>
        <v>0</v>
      </c>
      <c r="U21" s="82">
        <f>'10'!K22</f>
        <v>0</v>
      </c>
      <c r="V21" s="69">
        <f>'10'!F22</f>
        <v>0</v>
      </c>
      <c r="W21" s="70">
        <f t="shared" si="39"/>
        <v>67</v>
      </c>
      <c r="X21" s="70">
        <f>_xlfn.RANK.EQ(W11:W25,W11:W25,)</f>
        <v>8</v>
      </c>
      <c r="Y21" s="71">
        <f>prubezne!O19</f>
        <v>0</v>
      </c>
      <c r="Z21" s="71">
        <f t="shared" si="40"/>
        <v>0</v>
      </c>
      <c r="AA21" s="71">
        <f t="shared" si="41"/>
        <v>120</v>
      </c>
      <c r="AB21" s="71">
        <f>prubezne!P19</f>
        <v>0</v>
      </c>
      <c r="AC21" s="71">
        <f t="shared" si="42"/>
        <v>0</v>
      </c>
      <c r="AD21" s="71">
        <f t="shared" si="43"/>
        <v>0</v>
      </c>
      <c r="AE21" s="71">
        <f>prubezne!R19</f>
        <v>67</v>
      </c>
      <c r="AF21" s="71">
        <f>prubezne!S19</f>
        <v>8</v>
      </c>
      <c r="AG21" s="71">
        <f t="shared" si="0"/>
        <v>420.01</v>
      </c>
      <c r="AH21" s="71">
        <f t="shared" si="44"/>
        <v>120</v>
      </c>
      <c r="AI21" s="71">
        <f t="shared" si="45"/>
        <v>300.01</v>
      </c>
      <c r="AL21">
        <f t="shared" si="1"/>
        <v>1</v>
      </c>
      <c r="AM21">
        <f t="shared" si="2"/>
        <v>0</v>
      </c>
      <c r="AN21">
        <f t="shared" si="3"/>
        <v>0</v>
      </c>
      <c r="AO21">
        <f t="shared" si="4"/>
        <v>0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0</v>
      </c>
      <c r="BK21">
        <f t="shared" si="22"/>
        <v>0</v>
      </c>
      <c r="BL21">
        <f t="shared" si="23"/>
        <v>0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 t="str">
        <f>'seznam druzstev'!D19</f>
        <v>Slavkov u Brna A</v>
      </c>
      <c r="C22" s="80">
        <f>'1'!K23</f>
        <v>21</v>
      </c>
      <c r="D22" s="66">
        <f>'1'!F23</f>
        <v>48.16</v>
      </c>
      <c r="E22" s="43">
        <f>'2'!K23</f>
        <v>13</v>
      </c>
      <c r="F22" s="66">
        <f>'2'!F23</f>
        <v>30.46</v>
      </c>
      <c r="G22" s="43">
        <f>'3'!K23</f>
        <v>17</v>
      </c>
      <c r="H22" s="66">
        <f>'3'!F23</f>
        <v>23.01</v>
      </c>
      <c r="I22" s="43">
        <f>'4'!K23</f>
        <v>0</v>
      </c>
      <c r="J22" s="66">
        <f>'4'!F23</f>
        <v>0</v>
      </c>
      <c r="K22" s="43">
        <f>'5'!K23</f>
        <v>0</v>
      </c>
      <c r="L22" s="66">
        <f>'5'!F23</f>
        <v>0</v>
      </c>
      <c r="M22" s="43">
        <f>'6'!K23</f>
        <v>0</v>
      </c>
      <c r="N22" s="66">
        <f>'6'!F23</f>
        <v>0</v>
      </c>
      <c r="O22" s="43">
        <f>'7'!K23</f>
        <v>0</v>
      </c>
      <c r="P22" s="66">
        <f>'7'!F23</f>
        <v>0</v>
      </c>
      <c r="Q22" s="43">
        <f>'8'!K23</f>
        <v>0</v>
      </c>
      <c r="R22" s="66">
        <f>'8'!F23</f>
        <v>0</v>
      </c>
      <c r="S22" s="43">
        <f>'9'!K23</f>
        <v>0</v>
      </c>
      <c r="T22" s="66">
        <f>'9'!F23</f>
        <v>0</v>
      </c>
      <c r="U22" s="43">
        <f>'10'!K23</f>
        <v>0</v>
      </c>
      <c r="V22" s="66">
        <f>'10'!F23</f>
        <v>0</v>
      </c>
      <c r="W22" s="42">
        <f t="shared" si="39"/>
        <v>51</v>
      </c>
      <c r="X22" s="42">
        <f>_xlfn.RANK.EQ(W11:W25,W11:W25,)</f>
        <v>11</v>
      </c>
      <c r="Y22" s="55">
        <f>prubezne!O20</f>
        <v>0</v>
      </c>
      <c r="Z22" s="55">
        <f t="shared" si="40"/>
        <v>0</v>
      </c>
      <c r="AA22" s="55">
        <f t="shared" si="41"/>
        <v>120</v>
      </c>
      <c r="AB22" s="55">
        <f>prubezne!P20</f>
        <v>0</v>
      </c>
      <c r="AC22" s="55">
        <f t="shared" si="42"/>
        <v>0</v>
      </c>
      <c r="AD22" s="55">
        <f t="shared" si="43"/>
        <v>0</v>
      </c>
      <c r="AE22" s="55">
        <f>prubezne!R20</f>
        <v>51</v>
      </c>
      <c r="AF22" s="55">
        <f>prubezne!S20</f>
        <v>11</v>
      </c>
      <c r="AG22" s="55">
        <f t="shared" si="0"/>
        <v>461.63</v>
      </c>
      <c r="AH22" s="55">
        <f t="shared" si="44"/>
        <v>120</v>
      </c>
      <c r="AI22" s="55">
        <f t="shared" si="45"/>
        <v>341.63</v>
      </c>
      <c r="AL22">
        <f t="shared" si="1"/>
        <v>0</v>
      </c>
      <c r="AM22">
        <f t="shared" si="2"/>
        <v>0</v>
      </c>
      <c r="AN22">
        <f t="shared" si="3"/>
        <v>0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0</v>
      </c>
      <c r="BJ22">
        <f t="shared" si="21"/>
        <v>0</v>
      </c>
      <c r="BK22">
        <f t="shared" si="22"/>
        <v>0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68" t="str">
        <f>'seznam druzstev'!D20</f>
        <v>Slavkov u Brna B</v>
      </c>
      <c r="C23" s="81">
        <f>'1'!K24</f>
        <v>0</v>
      </c>
      <c r="D23" s="69">
        <f>'1'!F24</f>
        <v>0</v>
      </c>
      <c r="E23" s="82">
        <f>'2'!K24</f>
        <v>0</v>
      </c>
      <c r="F23" s="69">
        <f>'2'!F24</f>
        <v>0</v>
      </c>
      <c r="G23" s="82">
        <f>'3'!K24</f>
        <v>0</v>
      </c>
      <c r="H23" s="69">
        <f>'3'!F24</f>
        <v>0</v>
      </c>
      <c r="I23" s="82">
        <f>'4'!K24</f>
        <v>0</v>
      </c>
      <c r="J23" s="69">
        <f>'4'!F24</f>
        <v>0</v>
      </c>
      <c r="K23" s="82">
        <f>'5'!K24</f>
        <v>0</v>
      </c>
      <c r="L23" s="69">
        <f>'5'!F24</f>
        <v>0</v>
      </c>
      <c r="M23" s="82">
        <f>'6'!K24</f>
        <v>0</v>
      </c>
      <c r="N23" s="69">
        <f>'6'!F24</f>
        <v>0</v>
      </c>
      <c r="O23" s="82">
        <f>'7'!K24</f>
        <v>0</v>
      </c>
      <c r="P23" s="69">
        <f>'7'!F24</f>
        <v>0</v>
      </c>
      <c r="Q23" s="82">
        <f>'8'!K24</f>
        <v>0</v>
      </c>
      <c r="R23" s="69">
        <f>'8'!F24</f>
        <v>0</v>
      </c>
      <c r="S23" s="82">
        <f>'9'!K24</f>
        <v>0</v>
      </c>
      <c r="T23" s="69">
        <f>'9'!F24</f>
        <v>0</v>
      </c>
      <c r="U23" s="82">
        <f>'10'!K24</f>
        <v>0</v>
      </c>
      <c r="V23" s="69">
        <f>'10'!F24</f>
        <v>0</v>
      </c>
      <c r="W23" s="70">
        <f t="shared" si="39"/>
        <v>0</v>
      </c>
      <c r="X23" s="70">
        <f>_xlfn.RANK.EQ(W11:W25,W11:W25,)</f>
        <v>13</v>
      </c>
      <c r="Y23" s="71">
        <f>prubezne!O21</f>
        <v>0</v>
      </c>
      <c r="Z23" s="71">
        <f t="shared" si="40"/>
        <v>0</v>
      </c>
      <c r="AA23" s="71">
        <f t="shared" si="41"/>
        <v>120</v>
      </c>
      <c r="AB23" s="71">
        <f>prubezne!P21</f>
        <v>0</v>
      </c>
      <c r="AC23" s="71">
        <f t="shared" si="42"/>
        <v>0</v>
      </c>
      <c r="AD23" s="71">
        <f t="shared" si="43"/>
        <v>0</v>
      </c>
      <c r="AE23" s="71">
        <f>prubezne!R21</f>
        <v>0</v>
      </c>
      <c r="AF23" s="71">
        <f>prubezne!S21</f>
        <v>13</v>
      </c>
      <c r="AG23" s="71">
        <f t="shared" si="0"/>
        <v>720</v>
      </c>
      <c r="AH23" s="71">
        <f t="shared" si="44"/>
        <v>120</v>
      </c>
      <c r="AI23" s="71">
        <f t="shared" si="45"/>
        <v>600</v>
      </c>
      <c r="AL23">
        <f t="shared" si="1"/>
        <v>1</v>
      </c>
      <c r="AM23">
        <f t="shared" si="2"/>
        <v>1</v>
      </c>
      <c r="AN23">
        <f t="shared" si="3"/>
        <v>1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1</v>
      </c>
      <c r="BK23">
        <f t="shared" si="22"/>
        <v>1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 t="str">
        <f>'seznam druzstev'!D21</f>
        <v>Syrovice</v>
      </c>
      <c r="C24" s="80">
        <f>'1'!K25</f>
        <v>23</v>
      </c>
      <c r="D24" s="66">
        <f>'1'!F25</f>
        <v>34.08</v>
      </c>
      <c r="E24" s="43">
        <f>'2'!K25</f>
        <v>21</v>
      </c>
      <c r="F24" s="66">
        <f>'2'!F25</f>
        <v>16.77</v>
      </c>
      <c r="G24" s="43">
        <f>'3'!K25</f>
        <v>30</v>
      </c>
      <c r="H24" s="66">
        <f>'3'!F25</f>
        <v>15.04</v>
      </c>
      <c r="I24" s="43">
        <f>'4'!K25</f>
        <v>0</v>
      </c>
      <c r="J24" s="66">
        <f>'4'!F25</f>
        <v>0</v>
      </c>
      <c r="K24" s="43">
        <f>'5'!K25</f>
        <v>27</v>
      </c>
      <c r="L24" s="66">
        <f>'5'!F25</f>
        <v>20.04</v>
      </c>
      <c r="M24" s="43">
        <f>'6'!K25</f>
        <v>27</v>
      </c>
      <c r="N24" s="66">
        <f>'6'!F25</f>
        <v>15.52</v>
      </c>
      <c r="O24" s="43">
        <f>'7'!K25</f>
        <v>0</v>
      </c>
      <c r="P24" s="66">
        <f>'7'!F25</f>
        <v>0</v>
      </c>
      <c r="Q24" s="43">
        <f>'8'!K25</f>
        <v>0</v>
      </c>
      <c r="R24" s="66">
        <f>'8'!F25</f>
        <v>0</v>
      </c>
      <c r="S24" s="43">
        <f>'9'!K25</f>
        <v>0</v>
      </c>
      <c r="T24" s="66">
        <f>'9'!F25</f>
        <v>0</v>
      </c>
      <c r="U24" s="43">
        <f>'10'!K25</f>
        <v>0</v>
      </c>
      <c r="V24" s="66">
        <f>'10'!F25</f>
        <v>0</v>
      </c>
      <c r="W24" s="42">
        <f t="shared" si="39"/>
        <v>128</v>
      </c>
      <c r="X24" s="42">
        <f>_xlfn.RANK.EQ(W11:W25,W11:W25,)</f>
        <v>3</v>
      </c>
      <c r="Y24" s="55">
        <f>prubezne!O22</f>
        <v>0</v>
      </c>
      <c r="Z24" s="55">
        <f t="shared" si="40"/>
        <v>0</v>
      </c>
      <c r="AA24" s="55">
        <f t="shared" si="41"/>
        <v>120</v>
      </c>
      <c r="AB24" s="55">
        <f>prubezne!P22</f>
        <v>0</v>
      </c>
      <c r="AC24" s="55">
        <f t="shared" si="42"/>
        <v>0</v>
      </c>
      <c r="AD24" s="55">
        <f t="shared" si="43"/>
        <v>0</v>
      </c>
      <c r="AE24" s="55">
        <f>prubezne!R22</f>
        <v>128</v>
      </c>
      <c r="AF24" s="55">
        <f>prubezne!S22</f>
        <v>3</v>
      </c>
      <c r="AG24" s="55">
        <f t="shared" si="0"/>
        <v>221.45</v>
      </c>
      <c r="AH24" s="55">
        <f t="shared" si="44"/>
        <v>120</v>
      </c>
      <c r="AI24" s="55">
        <f t="shared" si="45"/>
        <v>101.44999999999999</v>
      </c>
      <c r="AL24">
        <f t="shared" si="1"/>
        <v>0</v>
      </c>
      <c r="AM24">
        <f t="shared" si="2"/>
        <v>0</v>
      </c>
      <c r="AN24">
        <f t="shared" si="3"/>
        <v>0</v>
      </c>
      <c r="AO24">
        <f t="shared" si="4"/>
        <v>1</v>
      </c>
      <c r="AP24">
        <f t="shared" si="5"/>
        <v>0</v>
      </c>
      <c r="AQ24">
        <f t="shared" si="6"/>
        <v>0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0</v>
      </c>
      <c r="BJ24">
        <f t="shared" si="21"/>
        <v>0</v>
      </c>
      <c r="BK24">
        <f t="shared" si="22"/>
        <v>0</v>
      </c>
      <c r="BL24">
        <f t="shared" si="23"/>
        <v>1</v>
      </c>
      <c r="BM24">
        <f t="shared" si="24"/>
        <v>0</v>
      </c>
      <c r="BN24">
        <f t="shared" si="25"/>
        <v>0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68" t="str">
        <f>'seznam druzstev'!D22</f>
        <v>Veverské Bítýška</v>
      </c>
      <c r="C25" s="81">
        <f>'1'!K26</f>
        <v>17</v>
      </c>
      <c r="D25" s="69">
        <f>'1'!F26</f>
        <v>120</v>
      </c>
      <c r="E25" s="82">
        <f>'2'!K26</f>
        <v>0</v>
      </c>
      <c r="F25" s="69">
        <f>'2'!F26</f>
        <v>0</v>
      </c>
      <c r="G25" s="82">
        <f>'3'!K26</f>
        <v>0</v>
      </c>
      <c r="H25" s="69">
        <f>'3'!F26</f>
        <v>0</v>
      </c>
      <c r="I25" s="82">
        <f>'4'!K26</f>
        <v>15</v>
      </c>
      <c r="J25" s="69">
        <f>'4'!F26</f>
        <v>32.380000000000003</v>
      </c>
      <c r="K25" s="82">
        <f>'5'!K26</f>
        <v>17</v>
      </c>
      <c r="L25" s="69">
        <f>'5'!F26</f>
        <v>28.85</v>
      </c>
      <c r="M25" s="82">
        <f>'6'!K26</f>
        <v>21</v>
      </c>
      <c r="N25" s="69">
        <f>'6'!F26</f>
        <v>21.91</v>
      </c>
      <c r="O25" s="82">
        <f>'7'!K26</f>
        <v>0</v>
      </c>
      <c r="P25" s="69">
        <f>'7'!F26</f>
        <v>0</v>
      </c>
      <c r="Q25" s="82">
        <f>'8'!K26</f>
        <v>0</v>
      </c>
      <c r="R25" s="69">
        <f>'8'!F26</f>
        <v>0</v>
      </c>
      <c r="S25" s="82">
        <f>'9'!K26</f>
        <v>0</v>
      </c>
      <c r="T25" s="69">
        <f>'9'!F26</f>
        <v>0</v>
      </c>
      <c r="U25" s="82">
        <f>'10'!K26</f>
        <v>0</v>
      </c>
      <c r="V25" s="69">
        <f>'10'!F26</f>
        <v>0</v>
      </c>
      <c r="W25" s="70">
        <f t="shared" si="39"/>
        <v>70</v>
      </c>
      <c r="X25" s="70">
        <f>_xlfn.RANK.EQ(W11:W25,W11:W25,)</f>
        <v>7</v>
      </c>
      <c r="Y25" s="71">
        <f>prubezne!O23</f>
        <v>0</v>
      </c>
      <c r="Z25" s="71">
        <f t="shared" si="40"/>
        <v>0</v>
      </c>
      <c r="AA25" s="71">
        <f t="shared" si="41"/>
        <v>120</v>
      </c>
      <c r="AB25" s="71">
        <f>prubezne!P23</f>
        <v>0</v>
      </c>
      <c r="AC25" s="71">
        <f t="shared" si="42"/>
        <v>0</v>
      </c>
      <c r="AD25" s="71">
        <f t="shared" si="43"/>
        <v>0</v>
      </c>
      <c r="AE25" s="71">
        <f>prubezne!R23</f>
        <v>70</v>
      </c>
      <c r="AF25" s="71">
        <f>prubezne!S23</f>
        <v>7</v>
      </c>
      <c r="AG25" s="71">
        <f t="shared" si="0"/>
        <v>443.14000000000004</v>
      </c>
      <c r="AH25" s="71">
        <f t="shared" si="44"/>
        <v>120</v>
      </c>
      <c r="AI25" s="71">
        <f t="shared" si="45"/>
        <v>323.14000000000004</v>
      </c>
      <c r="AL25">
        <f t="shared" si="1"/>
        <v>0</v>
      </c>
      <c r="AM25">
        <f t="shared" si="2"/>
        <v>1</v>
      </c>
      <c r="AN25">
        <f t="shared" si="3"/>
        <v>1</v>
      </c>
      <c r="AO25">
        <f t="shared" si="4"/>
        <v>0</v>
      </c>
      <c r="AP25">
        <f t="shared" si="5"/>
        <v>0</v>
      </c>
      <c r="AQ25">
        <f t="shared" si="6"/>
        <v>0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0</v>
      </c>
      <c r="BJ25">
        <f t="shared" si="21"/>
        <v>1</v>
      </c>
      <c r="BK25">
        <f t="shared" si="22"/>
        <v>1</v>
      </c>
      <c r="BL25">
        <f t="shared" si="23"/>
        <v>0</v>
      </c>
      <c r="BM25">
        <f t="shared" si="24"/>
        <v>0</v>
      </c>
      <c r="BN25">
        <f t="shared" si="25"/>
        <v>0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0</v>
      </c>
      <c r="E28">
        <f>IF(D28&gt;1,D28,120)</f>
        <v>120</v>
      </c>
      <c r="F28">
        <f>F11</f>
        <v>0</v>
      </c>
      <c r="G28">
        <f>IF(F28&gt;1,F28,120)</f>
        <v>120</v>
      </c>
      <c r="H28">
        <f>H11</f>
        <v>0</v>
      </c>
      <c r="I28">
        <f>IF(H28&gt;1,H28,120)</f>
        <v>120</v>
      </c>
      <c r="J28">
        <f>J11</f>
        <v>0</v>
      </c>
      <c r="K28">
        <f>IF(J28&gt;1,J28,120)</f>
        <v>120</v>
      </c>
      <c r="L28">
        <f>L11</f>
        <v>0</v>
      </c>
      <c r="M28">
        <f>IF(L28&gt;1,L28,120)</f>
        <v>120</v>
      </c>
      <c r="N28">
        <f>N11</f>
        <v>0</v>
      </c>
      <c r="O28">
        <f>IF(N28&gt;1,N28,120)</f>
        <v>120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6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120</v>
      </c>
      <c r="E29">
        <f t="shared" ref="E29:E42" si="50">IF(D29&gt;1,D29,120)</f>
        <v>120</v>
      </c>
      <c r="F29">
        <f t="shared" ref="F29:F42" si="51">F12</f>
        <v>20.85</v>
      </c>
      <c r="G29">
        <f t="shared" ref="G29:G42" si="52">IF(F29&gt;1,F29,120)</f>
        <v>20.85</v>
      </c>
      <c r="H29">
        <f t="shared" ref="H29:H42" si="53">H12</f>
        <v>120</v>
      </c>
      <c r="I29">
        <f t="shared" ref="I29:I42" si="54">IF(H29&gt;1,H29,120)</f>
        <v>120</v>
      </c>
      <c r="J29">
        <f t="shared" ref="J29:J42" si="55">J12</f>
        <v>19.34</v>
      </c>
      <c r="K29">
        <f t="shared" ref="K29:K42" si="56">IF(J29&gt;1,J29,120)</f>
        <v>19.34</v>
      </c>
      <c r="L29">
        <f t="shared" ref="L29:L42" si="57">L12</f>
        <v>19.899999999999999</v>
      </c>
      <c r="M29">
        <f t="shared" ref="M29:M42" si="58">IF(L29&gt;1,L29,120)</f>
        <v>19.899999999999999</v>
      </c>
      <c r="N29">
        <f t="shared" ref="N29:N42" si="59">N12</f>
        <v>20.25</v>
      </c>
      <c r="O29">
        <f t="shared" ref="O29:O42" si="60">IF(N29&gt;1,N29,120)</f>
        <v>20.25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120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0</v>
      </c>
      <c r="E30">
        <f t="shared" si="50"/>
        <v>120</v>
      </c>
      <c r="F30">
        <f t="shared" si="51"/>
        <v>78.28</v>
      </c>
      <c r="G30">
        <f t="shared" si="52"/>
        <v>78.28</v>
      </c>
      <c r="H30">
        <f t="shared" si="53"/>
        <v>120</v>
      </c>
      <c r="I30">
        <f t="shared" si="54"/>
        <v>120</v>
      </c>
      <c r="J30">
        <f t="shared" si="55"/>
        <v>52.82</v>
      </c>
      <c r="K30">
        <f t="shared" si="56"/>
        <v>52.82</v>
      </c>
      <c r="L30">
        <f t="shared" si="57"/>
        <v>26.85</v>
      </c>
      <c r="M30">
        <f t="shared" si="58"/>
        <v>26.85</v>
      </c>
      <c r="N30">
        <f t="shared" si="59"/>
        <v>37.049999999999997</v>
      </c>
      <c r="O30">
        <f t="shared" si="60"/>
        <v>37.049999999999997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120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0</v>
      </c>
      <c r="E31">
        <f t="shared" si="50"/>
        <v>120</v>
      </c>
      <c r="F31">
        <f t="shared" si="51"/>
        <v>31.65</v>
      </c>
      <c r="G31">
        <f t="shared" si="52"/>
        <v>31.65</v>
      </c>
      <c r="H31">
        <f t="shared" si="53"/>
        <v>37.07</v>
      </c>
      <c r="I31">
        <f t="shared" si="54"/>
        <v>37.07</v>
      </c>
      <c r="J31">
        <f t="shared" si="55"/>
        <v>34.5</v>
      </c>
      <c r="K31">
        <f t="shared" si="56"/>
        <v>34.5</v>
      </c>
      <c r="L31">
        <f t="shared" si="57"/>
        <v>0</v>
      </c>
      <c r="M31">
        <f t="shared" si="58"/>
        <v>120</v>
      </c>
      <c r="N31">
        <f t="shared" si="59"/>
        <v>0</v>
      </c>
      <c r="O31">
        <f t="shared" si="60"/>
        <v>120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120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19.46</v>
      </c>
      <c r="E32">
        <f t="shared" si="50"/>
        <v>19.46</v>
      </c>
      <c r="F32">
        <f t="shared" si="51"/>
        <v>24.97</v>
      </c>
      <c r="G32">
        <f t="shared" si="52"/>
        <v>24.97</v>
      </c>
      <c r="H32">
        <f t="shared" si="53"/>
        <v>17.010000000000002</v>
      </c>
      <c r="I32">
        <f t="shared" si="54"/>
        <v>17.010000000000002</v>
      </c>
      <c r="J32">
        <f t="shared" si="55"/>
        <v>33.94</v>
      </c>
      <c r="K32">
        <f t="shared" si="56"/>
        <v>33.94</v>
      </c>
      <c r="L32">
        <f t="shared" si="57"/>
        <v>15.9</v>
      </c>
      <c r="M32">
        <f t="shared" si="58"/>
        <v>15.9</v>
      </c>
      <c r="N32">
        <f t="shared" si="59"/>
        <v>24.07</v>
      </c>
      <c r="O32">
        <f t="shared" si="60"/>
        <v>24.07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33.94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18.7</v>
      </c>
      <c r="E33">
        <f t="shared" si="50"/>
        <v>18.7</v>
      </c>
      <c r="F33">
        <f t="shared" si="51"/>
        <v>16.600000000000001</v>
      </c>
      <c r="G33">
        <f t="shared" si="52"/>
        <v>16.600000000000001</v>
      </c>
      <c r="H33">
        <f t="shared" si="53"/>
        <v>15.49</v>
      </c>
      <c r="I33">
        <f t="shared" si="54"/>
        <v>15.49</v>
      </c>
      <c r="J33">
        <f t="shared" si="55"/>
        <v>21.23</v>
      </c>
      <c r="K33">
        <f t="shared" si="56"/>
        <v>21.23</v>
      </c>
      <c r="L33">
        <f t="shared" si="57"/>
        <v>14.27</v>
      </c>
      <c r="M33">
        <f t="shared" si="58"/>
        <v>14.27</v>
      </c>
      <c r="N33">
        <f t="shared" si="59"/>
        <v>15.79</v>
      </c>
      <c r="O33">
        <f t="shared" si="60"/>
        <v>15.79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21.23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1</v>
      </c>
    </row>
    <row r="34" spans="4:39" hidden="1" x14ac:dyDescent="0.35">
      <c r="D34">
        <f t="shared" si="49"/>
        <v>18.440000000000001</v>
      </c>
      <c r="E34">
        <f t="shared" si="50"/>
        <v>18.440000000000001</v>
      </c>
      <c r="F34">
        <f t="shared" si="51"/>
        <v>19.690000000000001</v>
      </c>
      <c r="G34">
        <f t="shared" si="52"/>
        <v>19.690000000000001</v>
      </c>
      <c r="H34">
        <f t="shared" si="53"/>
        <v>23.23</v>
      </c>
      <c r="I34">
        <f t="shared" si="54"/>
        <v>23.23</v>
      </c>
      <c r="J34">
        <f t="shared" si="55"/>
        <v>17.59</v>
      </c>
      <c r="K34">
        <f t="shared" si="56"/>
        <v>17.59</v>
      </c>
      <c r="L34">
        <f t="shared" si="57"/>
        <v>56.14</v>
      </c>
      <c r="M34">
        <f t="shared" si="58"/>
        <v>56.14</v>
      </c>
      <c r="N34">
        <f t="shared" si="59"/>
        <v>25.62</v>
      </c>
      <c r="O34">
        <f t="shared" si="60"/>
        <v>25.62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56.14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0</v>
      </c>
      <c r="E35">
        <f t="shared" si="50"/>
        <v>120</v>
      </c>
      <c r="F35">
        <f t="shared" si="51"/>
        <v>18.77</v>
      </c>
      <c r="G35">
        <f t="shared" si="52"/>
        <v>18.77</v>
      </c>
      <c r="H35">
        <f t="shared" si="53"/>
        <v>19.55</v>
      </c>
      <c r="I35">
        <f t="shared" si="54"/>
        <v>19.55</v>
      </c>
      <c r="J35">
        <f t="shared" si="55"/>
        <v>27.84</v>
      </c>
      <c r="K35">
        <f t="shared" si="56"/>
        <v>27.84</v>
      </c>
      <c r="L35">
        <f t="shared" si="57"/>
        <v>0</v>
      </c>
      <c r="M35">
        <f t="shared" si="58"/>
        <v>120</v>
      </c>
      <c r="N35">
        <f t="shared" si="59"/>
        <v>0</v>
      </c>
      <c r="O35">
        <f t="shared" si="60"/>
        <v>120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0</v>
      </c>
      <c r="E36">
        <f t="shared" si="50"/>
        <v>120</v>
      </c>
      <c r="F36">
        <f t="shared" si="51"/>
        <v>31.43</v>
      </c>
      <c r="G36">
        <f t="shared" si="52"/>
        <v>31.43</v>
      </c>
      <c r="H36">
        <f t="shared" si="53"/>
        <v>120</v>
      </c>
      <c r="I36">
        <f t="shared" si="54"/>
        <v>120</v>
      </c>
      <c r="J36">
        <f t="shared" si="55"/>
        <v>27.11</v>
      </c>
      <c r="K36">
        <f t="shared" si="56"/>
        <v>27.11</v>
      </c>
      <c r="L36">
        <f t="shared" si="57"/>
        <v>20.66</v>
      </c>
      <c r="M36">
        <f t="shared" si="58"/>
        <v>20.66</v>
      </c>
      <c r="N36">
        <f t="shared" si="59"/>
        <v>25.86</v>
      </c>
      <c r="O36">
        <f t="shared" si="60"/>
        <v>25.86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0</v>
      </c>
      <c r="E37">
        <f t="shared" si="50"/>
        <v>120</v>
      </c>
      <c r="F37">
        <f t="shared" si="51"/>
        <v>0</v>
      </c>
      <c r="G37">
        <f t="shared" si="52"/>
        <v>120</v>
      </c>
      <c r="H37">
        <f t="shared" si="53"/>
        <v>0</v>
      </c>
      <c r="I37">
        <f t="shared" si="54"/>
        <v>120</v>
      </c>
      <c r="J37">
        <f t="shared" si="55"/>
        <v>0</v>
      </c>
      <c r="K37">
        <f t="shared" si="56"/>
        <v>120</v>
      </c>
      <c r="L37">
        <f t="shared" si="57"/>
        <v>0</v>
      </c>
      <c r="M37">
        <f t="shared" si="58"/>
        <v>120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18.649999999999999</v>
      </c>
      <c r="G38">
        <f t="shared" si="52"/>
        <v>18.649999999999999</v>
      </c>
      <c r="H38">
        <f t="shared" si="53"/>
        <v>20.98</v>
      </c>
      <c r="I38">
        <f t="shared" si="54"/>
        <v>20.98</v>
      </c>
      <c r="J38">
        <f t="shared" si="55"/>
        <v>20.38</v>
      </c>
      <c r="K38">
        <f t="shared" si="56"/>
        <v>20.38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48.16</v>
      </c>
      <c r="E39">
        <f t="shared" si="50"/>
        <v>48.16</v>
      </c>
      <c r="F39">
        <f t="shared" si="51"/>
        <v>30.46</v>
      </c>
      <c r="G39">
        <f t="shared" si="52"/>
        <v>30.46</v>
      </c>
      <c r="H39">
        <f t="shared" si="53"/>
        <v>23.01</v>
      </c>
      <c r="I39">
        <f t="shared" si="54"/>
        <v>23.01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0</v>
      </c>
      <c r="G40">
        <f t="shared" si="52"/>
        <v>120</v>
      </c>
      <c r="H40">
        <f t="shared" si="53"/>
        <v>0</v>
      </c>
      <c r="I40">
        <f t="shared" si="54"/>
        <v>120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34.08</v>
      </c>
      <c r="E41">
        <f t="shared" si="50"/>
        <v>34.08</v>
      </c>
      <c r="F41">
        <f t="shared" si="51"/>
        <v>16.77</v>
      </c>
      <c r="G41">
        <f t="shared" si="52"/>
        <v>16.77</v>
      </c>
      <c r="H41">
        <f t="shared" si="53"/>
        <v>15.04</v>
      </c>
      <c r="I41">
        <f t="shared" si="54"/>
        <v>15.04</v>
      </c>
      <c r="J41">
        <f t="shared" si="55"/>
        <v>0</v>
      </c>
      <c r="K41">
        <f t="shared" si="56"/>
        <v>120</v>
      </c>
      <c r="L41">
        <f t="shared" si="57"/>
        <v>20.04</v>
      </c>
      <c r="M41">
        <f t="shared" si="58"/>
        <v>20.04</v>
      </c>
      <c r="N41">
        <f t="shared" si="59"/>
        <v>15.52</v>
      </c>
      <c r="O41">
        <f t="shared" si="60"/>
        <v>15.52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120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32.380000000000003</v>
      </c>
      <c r="K42">
        <f t="shared" si="56"/>
        <v>32.380000000000003</v>
      </c>
      <c r="L42">
        <f t="shared" si="57"/>
        <v>28.85</v>
      </c>
      <c r="M42">
        <f t="shared" si="58"/>
        <v>28.85</v>
      </c>
      <c r="N42">
        <f t="shared" si="59"/>
        <v>21.91</v>
      </c>
      <c r="O42">
        <f t="shared" si="60"/>
        <v>21.91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18</v>
      </c>
    </row>
    <row r="44" spans="4:39" hidden="1" x14ac:dyDescent="0.35">
      <c r="E44">
        <f>PRODUCT(E28,AM28)</f>
        <v>120</v>
      </c>
      <c r="G44">
        <f>PRODUCT(G28,AM29)</f>
        <v>120</v>
      </c>
      <c r="I44">
        <f>PRODUCT(I28,AM30)</f>
        <v>120</v>
      </c>
      <c r="K44">
        <f>PRODUCT(K28,AM31)</f>
        <v>120</v>
      </c>
      <c r="M44">
        <f>PRODUCT(M28,AM32)</f>
        <v>120</v>
      </c>
      <c r="O44">
        <f>PRODUCT(O28,AM33)</f>
        <v>120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720</v>
      </c>
    </row>
    <row r="45" spans="4:39" hidden="1" x14ac:dyDescent="0.35">
      <c r="E45">
        <f>PRODUCT(E29,AM28)</f>
        <v>120</v>
      </c>
      <c r="G45">
        <f>PRODUCT(G29,AM29)</f>
        <v>20.85</v>
      </c>
      <c r="I45">
        <f>PRODUCT(I29,AM30)</f>
        <v>120</v>
      </c>
      <c r="K45">
        <f>PRODUCT(K29,AM31)</f>
        <v>19.34</v>
      </c>
      <c r="M45">
        <f>PRODUCT(M29,AM32)</f>
        <v>19.899999999999999</v>
      </c>
      <c r="O45">
        <f>PRODUCT(O29,AM33)</f>
        <v>20.25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320.33999999999997</v>
      </c>
    </row>
    <row r="46" spans="4:39" hidden="1" x14ac:dyDescent="0.35">
      <c r="E46">
        <f>PRODUCT(E30,AM28)</f>
        <v>120</v>
      </c>
      <c r="G46">
        <f>PRODUCT(G30,AM29)</f>
        <v>78.28</v>
      </c>
      <c r="I46">
        <f>PRODUCT(I30,AM30)</f>
        <v>120</v>
      </c>
      <c r="K46">
        <f>PRODUCT(K30,AM31)</f>
        <v>52.82</v>
      </c>
      <c r="M46">
        <f>PRODUCT(M30,AM32)</f>
        <v>26.85</v>
      </c>
      <c r="O46">
        <f>PRODUCT(O30,AM33)</f>
        <v>37.049999999999997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435</v>
      </c>
    </row>
    <row r="47" spans="4:39" hidden="1" x14ac:dyDescent="0.35">
      <c r="E47">
        <f>PRODUCT(E31,AM28)</f>
        <v>120</v>
      </c>
      <c r="G47">
        <f>PRODUCT(G31,AM29)</f>
        <v>31.65</v>
      </c>
      <c r="I47">
        <f>PRODUCT(I31,AM30)</f>
        <v>37.07</v>
      </c>
      <c r="K47">
        <f>PRODUCT(K31,AM31)</f>
        <v>34.5</v>
      </c>
      <c r="M47">
        <f>PRODUCT(M31,AM32)</f>
        <v>120</v>
      </c>
      <c r="O47">
        <f>PRODUCT(O31,AM33)</f>
        <v>120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463.22</v>
      </c>
    </row>
    <row r="48" spans="4:39" hidden="1" x14ac:dyDescent="0.35">
      <c r="E48">
        <f>PRODUCT(E32,AM28)</f>
        <v>19.46</v>
      </c>
      <c r="G48">
        <f>PRODUCT(G32,AM29)</f>
        <v>24.97</v>
      </c>
      <c r="I48">
        <f>PRODUCT(I32,AM30)</f>
        <v>17.010000000000002</v>
      </c>
      <c r="K48">
        <f>PRODUCT(K32,AM31)</f>
        <v>33.94</v>
      </c>
      <c r="M48">
        <f>PRODUCT(M32,AM32)</f>
        <v>15.9</v>
      </c>
      <c r="O48">
        <f>PRODUCT(O32,AM33)</f>
        <v>24.07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135.35</v>
      </c>
    </row>
    <row r="49" spans="5:26" hidden="1" x14ac:dyDescent="0.35">
      <c r="E49">
        <f>PRODUCT(E33,AM28)</f>
        <v>18.7</v>
      </c>
      <c r="G49">
        <f>PRODUCT(G33,AM29)</f>
        <v>16.600000000000001</v>
      </c>
      <c r="I49">
        <f>PRODUCT(I33,AM30)</f>
        <v>15.49</v>
      </c>
      <c r="K49">
        <f>PRODUCT(K33,AM31)</f>
        <v>21.23</v>
      </c>
      <c r="M49">
        <f>PRODUCT(M33,AM32)</f>
        <v>14.27</v>
      </c>
      <c r="O49">
        <f>PRODUCT(O33,AM33)</f>
        <v>15.79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102.07999999999998</v>
      </c>
    </row>
    <row r="50" spans="5:26" hidden="1" x14ac:dyDescent="0.35">
      <c r="E50">
        <f>PRODUCT(E34,AM28)</f>
        <v>18.440000000000001</v>
      </c>
      <c r="G50">
        <f>PRODUCT(G34,AM29)</f>
        <v>19.690000000000001</v>
      </c>
      <c r="I50">
        <f>PRODUCT(I34,AM30)</f>
        <v>23.23</v>
      </c>
      <c r="K50">
        <f>PRODUCT(K34,AM31)</f>
        <v>17.59</v>
      </c>
      <c r="M50">
        <f>PRODUCT(M34,AM32)</f>
        <v>56.14</v>
      </c>
      <c r="O50">
        <f>PRODUCT(O34,AM33)</f>
        <v>25.62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160.71</v>
      </c>
    </row>
    <row r="51" spans="5:26" hidden="1" x14ac:dyDescent="0.35">
      <c r="E51">
        <f>PRODUCT(E35,AM28)</f>
        <v>120</v>
      </c>
      <c r="G51">
        <f>PRODUCT(G35,AM29)</f>
        <v>18.77</v>
      </c>
      <c r="I51">
        <f>PRODUCT(I35,A30)</f>
        <v>19.55</v>
      </c>
      <c r="K51">
        <f>PRODUCT(K35,AM31)</f>
        <v>27.84</v>
      </c>
      <c r="M51">
        <f>PRODUCT(M35,AM32)</f>
        <v>120</v>
      </c>
      <c r="O51">
        <f>PRODUCT(O35,AM33)</f>
        <v>120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426.16</v>
      </c>
    </row>
    <row r="52" spans="5:26" hidden="1" x14ac:dyDescent="0.35">
      <c r="E52">
        <f>PRODUCT(E36,AM28)</f>
        <v>120</v>
      </c>
      <c r="G52">
        <f>PRODUCT(G36,AM29)</f>
        <v>31.43</v>
      </c>
      <c r="I52">
        <f>PRODUCT(I36,AM30)</f>
        <v>120</v>
      </c>
      <c r="K52">
        <f>PRODUCT(K36,AM31)</f>
        <v>27.11</v>
      </c>
      <c r="M52">
        <f>PRODUCT(M36,AM32)</f>
        <v>20.66</v>
      </c>
      <c r="O52">
        <f>PRODUCT(O36,AM33)</f>
        <v>25.86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345.06000000000006</v>
      </c>
    </row>
    <row r="53" spans="5:26" hidden="1" x14ac:dyDescent="0.35">
      <c r="E53">
        <f>PRODUCT(E37,AM28)</f>
        <v>120</v>
      </c>
      <c r="G53">
        <f>PRODUCT(G37,AM29)</f>
        <v>120</v>
      </c>
      <c r="I53">
        <f>PRODUCT(I37,AM30)</f>
        <v>120</v>
      </c>
      <c r="K53">
        <f>PRODUCT(K37,AM31)</f>
        <v>120</v>
      </c>
      <c r="M53">
        <f>PRODUCT(M37,AM32)</f>
        <v>120</v>
      </c>
      <c r="O53">
        <f>PRODUCT(O37,AM33)</f>
        <v>120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720</v>
      </c>
    </row>
    <row r="54" spans="5:26" hidden="1" x14ac:dyDescent="0.35">
      <c r="E54">
        <f>PRODUCT(E38,AM28)</f>
        <v>120</v>
      </c>
      <c r="G54">
        <f>PRODUCT(G38,AM29)</f>
        <v>18.649999999999999</v>
      </c>
      <c r="I54">
        <f>PRODUCT(I38,AM30)</f>
        <v>20.98</v>
      </c>
      <c r="K54">
        <f>PRODUCT(K38,AM31)</f>
        <v>20.38</v>
      </c>
      <c r="M54">
        <f>PRODUCT(M38,AM32)</f>
        <v>120</v>
      </c>
      <c r="O54">
        <f>PRODUCT(O38,AM33)</f>
        <v>120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420.01</v>
      </c>
    </row>
    <row r="55" spans="5:26" hidden="1" x14ac:dyDescent="0.35">
      <c r="E55">
        <f>PRODUCT(E39,AM28)</f>
        <v>48.16</v>
      </c>
      <c r="G55">
        <f>PRODUCT(G39,AM29)</f>
        <v>30.46</v>
      </c>
      <c r="I55">
        <f>PRODUCT(I39,AM30)</f>
        <v>23.01</v>
      </c>
      <c r="K55">
        <f>PRODUCT(K39,AM31)</f>
        <v>120</v>
      </c>
      <c r="M55">
        <f>PRODUCT(M39,AM32)</f>
        <v>120</v>
      </c>
      <c r="O55">
        <f>PRODUCT(O39,AM33)</f>
        <v>120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461.63</v>
      </c>
    </row>
    <row r="56" spans="5:26" hidden="1" x14ac:dyDescent="0.35">
      <c r="E56">
        <f>PRODUCT(E40,AM28)</f>
        <v>120</v>
      </c>
      <c r="G56">
        <f>PRODUCT(G40,AM29)</f>
        <v>120</v>
      </c>
      <c r="I56">
        <f>PRODUCT(I40,AM30)</f>
        <v>120</v>
      </c>
      <c r="K56">
        <f>PRODUCT(K40,AM31)</f>
        <v>120</v>
      </c>
      <c r="M56">
        <f>PRODUCT(M40,AM32)</f>
        <v>120</v>
      </c>
      <c r="O56">
        <f>PRODUCT(O40,AM33)</f>
        <v>120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720</v>
      </c>
    </row>
    <row r="57" spans="5:26" hidden="1" x14ac:dyDescent="0.35">
      <c r="E57">
        <f>PRODUCT(E41,AM28)</f>
        <v>34.08</v>
      </c>
      <c r="G57">
        <f>PRODUCT(G41,AM29)</f>
        <v>16.77</v>
      </c>
      <c r="I57">
        <f>PRODUCT(I41,AM30)</f>
        <v>15.04</v>
      </c>
      <c r="K57">
        <f>PRODUCT(K41,AM31)</f>
        <v>120</v>
      </c>
      <c r="M57">
        <f>PRODUCT(M41,AM32)</f>
        <v>20.04</v>
      </c>
      <c r="O57">
        <f>PRODUCT(O41,AM33)</f>
        <v>15.52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221.45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32.380000000000003</v>
      </c>
      <c r="M58">
        <f>PRODUCT(M42,AM32)</f>
        <v>28.85</v>
      </c>
      <c r="O58">
        <f>PRODUCT(O42,AM33)</f>
        <v>21.91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443.14000000000004</v>
      </c>
    </row>
  </sheetData>
  <sheetProtection sheet="1" objects="1" scenarios="1"/>
  <mergeCells count="12">
    <mergeCell ref="A1:A2"/>
    <mergeCell ref="C9:D9"/>
    <mergeCell ref="E9:F9"/>
    <mergeCell ref="G9:H9"/>
    <mergeCell ref="I9:J9"/>
    <mergeCell ref="B1:B2"/>
    <mergeCell ref="U9:V9"/>
    <mergeCell ref="K9:L9"/>
    <mergeCell ref="M9:N9"/>
    <mergeCell ref="O9:P9"/>
    <mergeCell ref="Q9:R9"/>
    <mergeCell ref="S9:T9"/>
  </mergeCells>
  <conditionalFormatting sqref="AF11:AF25">
    <cfRule type="cellIs" dxfId="65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tabSelected="1" workbookViewId="0">
      <selection sqref="A1:A2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49" t="s">
        <v>0</v>
      </c>
      <c r="B1" s="147" t="s">
        <v>1</v>
      </c>
    </row>
    <row r="2" spans="1:14" ht="15" thickBot="1" x14ac:dyDescent="0.4">
      <c r="A2" s="150"/>
      <c r="B2" s="148"/>
    </row>
    <row r="5" spans="1:14" ht="31" x14ac:dyDescent="0.7">
      <c r="B5" s="151" t="s">
        <v>19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7" spans="1:14" ht="29.5" x14ac:dyDescent="0.55000000000000004">
      <c r="C7" s="108" t="s">
        <v>89</v>
      </c>
      <c r="D7" s="4" t="s">
        <v>90</v>
      </c>
      <c r="G7" s="5" t="s">
        <v>94</v>
      </c>
    </row>
    <row r="9" spans="1:14" ht="25" x14ac:dyDescent="0.35">
      <c r="C9" s="85" t="s">
        <v>20</v>
      </c>
      <c r="I9" s="86" t="s">
        <v>21</v>
      </c>
    </row>
    <row r="10" spans="1:14" x14ac:dyDescent="0.35">
      <c r="D10" s="107"/>
    </row>
    <row r="11" spans="1:14" ht="15" thickBot="1" x14ac:dyDescent="0.4"/>
    <row r="12" spans="1:14" ht="25.5" thickTop="1" x14ac:dyDescent="0.35">
      <c r="C12" s="110" t="str">
        <f>'seznam soutezi'!E8</f>
        <v xml:space="preserve"> Syrovice</v>
      </c>
      <c r="D12" s="111"/>
      <c r="E12" s="111"/>
      <c r="F12" s="111"/>
      <c r="G12" s="112"/>
      <c r="H12" s="111"/>
      <c r="I12" s="113" t="str">
        <f>'seznam soutezi'!E13</f>
        <v>Veverská Bítýška</v>
      </c>
    </row>
    <row r="13" spans="1:14" ht="25" x14ac:dyDescent="0.35">
      <c r="C13" s="114"/>
      <c r="D13" s="109"/>
      <c r="E13" s="109"/>
      <c r="F13" s="109"/>
      <c r="G13" s="109"/>
      <c r="H13" s="109"/>
      <c r="I13" s="115"/>
    </row>
    <row r="14" spans="1:14" ht="25" x14ac:dyDescent="0.35">
      <c r="C14" s="116" t="str">
        <f>'seznam soutezi'!E9</f>
        <v>Přísnotice</v>
      </c>
      <c r="D14" s="109"/>
      <c r="E14" s="109"/>
      <c r="F14" s="109"/>
      <c r="G14" s="109"/>
      <c r="H14" s="109"/>
      <c r="I14" s="117">
        <f>'seznam soutezi'!E14</f>
        <v>0</v>
      </c>
    </row>
    <row r="15" spans="1:14" ht="25" x14ac:dyDescent="0.35">
      <c r="C15" s="118"/>
      <c r="D15" s="109"/>
      <c r="E15" s="109"/>
      <c r="F15" s="109"/>
      <c r="G15" s="109"/>
      <c r="H15" s="109"/>
      <c r="I15" s="115"/>
    </row>
    <row r="16" spans="1:14" ht="25" x14ac:dyDescent="0.35">
      <c r="C16" s="116" t="str">
        <f>'seznam soutezi'!E10</f>
        <v>Lelekovice</v>
      </c>
      <c r="D16" s="152" t="s">
        <v>22</v>
      </c>
      <c r="E16" s="152"/>
      <c r="F16" s="152"/>
      <c r="G16" s="152"/>
      <c r="H16" s="152"/>
      <c r="I16" s="119">
        <f>'seznam soutezi'!E15</f>
        <v>0</v>
      </c>
    </row>
    <row r="17" spans="3:9" ht="25" x14ac:dyDescent="0.35">
      <c r="C17" s="118"/>
      <c r="D17" s="109"/>
      <c r="E17" s="109"/>
      <c r="F17" s="109"/>
      <c r="G17" s="109"/>
      <c r="H17" s="109"/>
      <c r="I17" s="115"/>
    </row>
    <row r="18" spans="3:9" ht="25" x14ac:dyDescent="0.35">
      <c r="C18" s="116" t="str">
        <f>'seznam soutezi'!E11</f>
        <v>Kuřim</v>
      </c>
      <c r="D18" s="109"/>
      <c r="E18" s="109"/>
      <c r="F18" s="109"/>
      <c r="G18" s="109"/>
      <c r="H18" s="109"/>
      <c r="I18" s="117">
        <f>'seznam soutezi'!E16</f>
        <v>0</v>
      </c>
    </row>
    <row r="19" spans="3:9" ht="25" x14ac:dyDescent="0.35">
      <c r="C19" s="118"/>
      <c r="D19" s="109"/>
      <c r="E19" s="109"/>
      <c r="F19" s="109"/>
      <c r="G19" s="109"/>
      <c r="H19" s="109"/>
      <c r="I19" s="115"/>
    </row>
    <row r="20" spans="3:9" ht="25.5" thickBot="1" x14ac:dyDescent="0.4">
      <c r="C20" s="120" t="str">
        <f>'seznam soutezi'!E12</f>
        <v>Hlína</v>
      </c>
      <c r="D20" s="121"/>
      <c r="E20" s="121"/>
      <c r="F20" s="121"/>
      <c r="G20" s="121"/>
      <c r="H20" s="121"/>
      <c r="I20" s="122">
        <f>'seznam soutezi'!E17</f>
        <v>0</v>
      </c>
    </row>
    <row r="21" spans="3:9" ht="15" thickTop="1" x14ac:dyDescent="0.35"/>
    <row r="22" spans="3:9" ht="25" x14ac:dyDescent="0.35">
      <c r="C22" s="48" t="s">
        <v>23</v>
      </c>
      <c r="I22" s="84" t="s">
        <v>24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4" priority="16">
      <formula>LEN(TRIM(C14))&gt;0</formula>
    </cfRule>
  </conditionalFormatting>
  <conditionalFormatting sqref="C16">
    <cfRule type="notContainsBlanks" dxfId="63" priority="15">
      <formula>LEN(TRIM(C16))&gt;0</formula>
    </cfRule>
  </conditionalFormatting>
  <conditionalFormatting sqref="C18">
    <cfRule type="notContainsBlanks" dxfId="62" priority="12">
      <formula>LEN(TRIM(C18))&gt;0</formula>
    </cfRule>
  </conditionalFormatting>
  <conditionalFormatting sqref="C20">
    <cfRule type="notContainsBlanks" dxfId="61" priority="11">
      <formula>LEN(TRIM(C20))&gt;0</formula>
    </cfRule>
  </conditionalFormatting>
  <conditionalFormatting sqref="I12">
    <cfRule type="cellIs" dxfId="60" priority="1" operator="equal">
      <formula>0</formula>
    </cfRule>
    <cfRule type="containsBlanks" dxfId="59" priority="2">
      <formula>LEN(TRIM(I12))=0</formula>
    </cfRule>
    <cfRule type="notContainsBlanks" dxfId="58" priority="3">
      <formula>LEN(TRIM(I12))&gt;0</formula>
    </cfRule>
  </conditionalFormatting>
  <conditionalFormatting sqref="I14">
    <cfRule type="cellIs" dxfId="57" priority="4" operator="equal">
      <formula>0</formula>
    </cfRule>
    <cfRule type="notContainsBlanks" dxfId="56" priority="9" stopIfTrue="1">
      <formula>LEN(TRIM(I14))&gt;0</formula>
    </cfRule>
  </conditionalFormatting>
  <conditionalFormatting sqref="I16">
    <cfRule type="cellIs" dxfId="55" priority="13" operator="equal">
      <formula>0</formula>
    </cfRule>
    <cfRule type="notContainsBlanks" dxfId="54" priority="14">
      <formula>LEN(TRIM(I16))&gt;0</formula>
    </cfRule>
  </conditionalFormatting>
  <conditionalFormatting sqref="I20">
    <cfRule type="cellIs" dxfId="53" priority="7" operator="equal">
      <formula>0</formula>
    </cfRule>
    <cfRule type="notContainsBlanks" dxfId="52" priority="8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45" t="s">
        <v>0</v>
      </c>
      <c r="B1" s="147" t="s">
        <v>23</v>
      </c>
    </row>
    <row r="2" spans="1:2" ht="15" thickBot="1" x14ac:dyDescent="0.4">
      <c r="A2" s="146"/>
      <c r="B2" s="148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45" t="s">
        <v>0</v>
      </c>
      <c r="B1" s="147" t="s">
        <v>1</v>
      </c>
    </row>
    <row r="2" spans="1:70" ht="12.65" customHeight="1" thickBot="1" x14ac:dyDescent="0.4">
      <c r="A2" s="146"/>
      <c r="B2" s="148"/>
    </row>
    <row r="3" spans="1:70" ht="22.5" x14ac:dyDescent="0.45">
      <c r="C3" s="3" t="s">
        <v>25</v>
      </c>
    </row>
    <row r="5" spans="1:70" ht="25" x14ac:dyDescent="0.5">
      <c r="C5" s="4" t="str">
        <f>uvod!D7</f>
        <v>24. ročník</v>
      </c>
      <c r="K5" s="4" t="str">
        <f>uvod!G7</f>
        <v>Starší  žáci</v>
      </c>
    </row>
    <row r="6" spans="1:70" ht="15" customHeight="1" thickBot="1" x14ac:dyDescent="0.4"/>
    <row r="7" spans="1:70" ht="15" hidden="1" thickBot="1" x14ac:dyDescent="0.4">
      <c r="K7" t="s">
        <v>26</v>
      </c>
      <c r="O7" t="s">
        <v>27</v>
      </c>
      <c r="R7" t="s">
        <v>28</v>
      </c>
    </row>
    <row r="8" spans="1:70" ht="132" customHeight="1" thickBot="1" x14ac:dyDescent="0.4">
      <c r="B8" s="17" t="s">
        <v>3</v>
      </c>
      <c r="C8" s="56" t="str">
        <f>'seznam soutezi'!E8</f>
        <v xml:space="preserve"> Syrovice</v>
      </c>
      <c r="D8" s="56" t="str">
        <f>'seznam soutezi'!E9</f>
        <v>Přísnotice</v>
      </c>
      <c r="E8" s="56" t="str">
        <f>'seznam soutezi'!E10</f>
        <v>Lelekovice</v>
      </c>
      <c r="F8" s="56" t="str">
        <f>'seznam soutezi'!E11</f>
        <v>Kuřim</v>
      </c>
      <c r="G8" s="56" t="str">
        <f>'seznam soutezi'!E12</f>
        <v>Hlína</v>
      </c>
      <c r="H8" s="56" t="str">
        <f>'seznam soutezi'!E13</f>
        <v>Veverská Bítýška</v>
      </c>
      <c r="I8" s="56">
        <f>'seznam soutezi'!E14</f>
        <v>0</v>
      </c>
      <c r="J8" s="56">
        <f>'seznam soutezi'!E15</f>
        <v>0</v>
      </c>
      <c r="K8" s="56">
        <f>'seznam soutezi'!E16</f>
        <v>0</v>
      </c>
      <c r="L8" s="56">
        <f>'seznam soutezi'!E17</f>
        <v>0</v>
      </c>
      <c r="M8" s="56" t="s">
        <v>4</v>
      </c>
      <c r="N8" s="56" t="s">
        <v>5</v>
      </c>
      <c r="O8" s="98" t="s">
        <v>6</v>
      </c>
      <c r="P8" s="98" t="s">
        <v>9</v>
      </c>
      <c r="Q8" s="98" t="s">
        <v>29</v>
      </c>
      <c r="R8" s="99" t="s">
        <v>30</v>
      </c>
      <c r="S8" s="98" t="s">
        <v>12</v>
      </c>
      <c r="T8" s="99" t="s">
        <v>31</v>
      </c>
      <c r="U8" s="97" t="s">
        <v>32</v>
      </c>
      <c r="V8" s="49" t="s">
        <v>33</v>
      </c>
      <c r="W8" s="49"/>
      <c r="X8" s="49" t="s">
        <v>34</v>
      </c>
      <c r="Z8" s="153" t="s">
        <v>35</v>
      </c>
      <c r="AA8" s="153"/>
      <c r="AB8" s="153"/>
      <c r="AC8" s="153"/>
      <c r="AD8" s="153"/>
      <c r="AE8" s="153"/>
      <c r="AF8" s="153"/>
      <c r="AG8" s="153"/>
      <c r="AH8" s="153"/>
      <c r="AI8" s="153"/>
      <c r="AJ8" s="52"/>
      <c r="AK8" s="153" t="s">
        <v>36</v>
      </c>
      <c r="AL8" s="153"/>
      <c r="AM8" s="153"/>
      <c r="AN8" s="153"/>
      <c r="AO8" s="153"/>
      <c r="AP8" s="153"/>
      <c r="AQ8" s="153"/>
      <c r="AR8" s="153"/>
      <c r="AS8" s="153"/>
      <c r="AT8" s="153"/>
      <c r="AU8" s="52"/>
      <c r="AW8" s="153" t="s">
        <v>37</v>
      </c>
      <c r="AX8" s="153"/>
      <c r="AY8" s="153"/>
      <c r="AZ8" s="153"/>
      <c r="BA8" s="153"/>
      <c r="BB8" s="153"/>
      <c r="BC8" s="153"/>
      <c r="BD8" s="153"/>
      <c r="BE8" s="153"/>
      <c r="BI8" s="153" t="s">
        <v>38</v>
      </c>
      <c r="BJ8" s="153"/>
      <c r="BK8" s="153"/>
      <c r="BL8" s="153"/>
      <c r="BM8" s="153"/>
      <c r="BN8" s="153"/>
      <c r="BO8" s="153"/>
      <c r="BP8" s="153"/>
      <c r="BQ8" s="153"/>
      <c r="BR8" s="153"/>
    </row>
    <row r="9" spans="1:70" ht="20" x14ac:dyDescent="0.4">
      <c r="B9" s="57" t="str">
        <f>'seznam druzstev'!D8</f>
        <v>Blučina</v>
      </c>
      <c r="C9" s="58">
        <f>'1'!K12</f>
        <v>0</v>
      </c>
      <c r="D9" s="58">
        <f>'2'!K12</f>
        <v>0</v>
      </c>
      <c r="E9" s="58">
        <f>'3'!K12</f>
        <v>0</v>
      </c>
      <c r="F9" s="58">
        <f>'4'!K12</f>
        <v>0</v>
      </c>
      <c r="G9" s="58">
        <f>'5'!K12</f>
        <v>0</v>
      </c>
      <c r="H9" s="58">
        <f>'6'!K12</f>
        <v>0</v>
      </c>
      <c r="I9" s="58">
        <f>'7'!K12</f>
        <v>0</v>
      </c>
      <c r="J9" s="58">
        <f>'8'!K12</f>
        <v>0</v>
      </c>
      <c r="K9" s="58">
        <f>'9'!K12</f>
        <v>0</v>
      </c>
      <c r="L9" s="58">
        <f>'10'!K12</f>
        <v>0</v>
      </c>
      <c r="M9" s="124">
        <f>SUM(C9:L9)</f>
        <v>0</v>
      </c>
      <c r="N9" s="58">
        <f>_xlfn.RANK.EQ(M9:M23,M9:M23)</f>
        <v>13</v>
      </c>
      <c r="O9" s="59">
        <f t="shared" ref="O9:O23" si="0">SUM(AK9:AT9)</f>
        <v>0</v>
      </c>
      <c r="P9" s="59">
        <f>SUM(BI9:BR9)</f>
        <v>0</v>
      </c>
      <c r="Q9" s="59">
        <f>SUM(O9:P9)</f>
        <v>0</v>
      </c>
      <c r="R9" s="59">
        <f>M9-Q9</f>
        <v>0</v>
      </c>
      <c r="S9" s="59">
        <f>_xlfn.RANK.EQ(R9:R23,R9:R23)</f>
        <v>13</v>
      </c>
      <c r="T9" s="59">
        <f>'casy utok'!AI11</f>
        <v>600</v>
      </c>
      <c r="U9" s="93">
        <f>U26</f>
        <v>13</v>
      </c>
      <c r="V9">
        <f>COUNTA('seznam soutezi'!E8:E17)</f>
        <v>6</v>
      </c>
      <c r="W9">
        <f>DELTA(V9,X9)</f>
        <v>0</v>
      </c>
      <c r="X9">
        <v>1</v>
      </c>
      <c r="Z9" s="50">
        <v>0</v>
      </c>
      <c r="AA9" s="50">
        <v>0</v>
      </c>
      <c r="AB9" s="50">
        <v>0</v>
      </c>
      <c r="AC9" s="50">
        <v>0</v>
      </c>
      <c r="AD9" s="50">
        <f t="shared" ref="AD9:AD22" si="1">SMALL(C9:G9,1)</f>
        <v>0</v>
      </c>
      <c r="AE9" s="50">
        <f t="shared" ref="AE9:AE23" si="2">SMALL(C9:H9,1)</f>
        <v>0</v>
      </c>
      <c r="AF9" s="50">
        <f t="shared" ref="AF9:AF22" si="3">SMALL(C9:I9,1)</f>
        <v>0</v>
      </c>
      <c r="AG9" s="50">
        <f t="shared" ref="AG9:AG22" si="4">SMALL(C9:J9,1)</f>
        <v>0</v>
      </c>
      <c r="AH9" s="50">
        <f t="shared" ref="AH9:AH22" si="5">SMALL(C9:K9,1)</f>
        <v>0</v>
      </c>
      <c r="AI9" s="50">
        <f t="shared" ref="AI9:AI22" si="6">SMALL(C9:L9,1)</f>
        <v>0</v>
      </c>
      <c r="AJ9" s="50"/>
      <c r="AK9" s="50">
        <f>PRODUCT(W9,Z9)</f>
        <v>0</v>
      </c>
      <c r="AL9" s="50">
        <f>PRODUCT(W10,AA9)</f>
        <v>0</v>
      </c>
      <c r="AM9" s="50">
        <f>PRODUCT(W11,AB9)</f>
        <v>0</v>
      </c>
      <c r="AN9" s="50">
        <f>PRODUCT(W12,AC9)</f>
        <v>0</v>
      </c>
      <c r="AO9" s="50">
        <f>PRODUCT(W13,AD9)</f>
        <v>0</v>
      </c>
      <c r="AP9" s="50">
        <f>PRODUCT(W14,AE9)</f>
        <v>0</v>
      </c>
      <c r="AQ9" s="50">
        <f>PRODUCT(W15,AF9)</f>
        <v>0</v>
      </c>
      <c r="AR9" s="50">
        <f>PRODUCT(W16,AG9)</f>
        <v>0</v>
      </c>
      <c r="AS9" s="50">
        <f>PRODUCT(W17,AH9)</f>
        <v>0</v>
      </c>
      <c r="AT9" s="50">
        <f>PRODUCT(W18,AI9)</f>
        <v>0</v>
      </c>
      <c r="AU9" s="50"/>
      <c r="AV9" s="50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0">
        <f>PRODUCT(W13,BA9)</f>
        <v>0</v>
      </c>
      <c r="BN9" s="50">
        <f>PRODUCT(W14,BB9)</f>
        <v>0</v>
      </c>
      <c r="BO9" s="50">
        <f>PRODUCT(W15,BC9)</f>
        <v>0</v>
      </c>
      <c r="BP9" s="50">
        <f>PRODUCT(W16,BD9)</f>
        <v>0</v>
      </c>
      <c r="BQ9" s="50">
        <f>PRODUCT(W17,BE9)</f>
        <v>0</v>
      </c>
      <c r="BR9" s="50">
        <f>PRODUCT(W18,BF9)</f>
        <v>0</v>
      </c>
    </row>
    <row r="10" spans="1:70" ht="20" x14ac:dyDescent="0.4">
      <c r="B10" s="9" t="str">
        <f>'seznam druzstev'!D9</f>
        <v>Hlína</v>
      </c>
      <c r="C10" s="42">
        <f>'1'!K13</f>
        <v>19</v>
      </c>
      <c r="D10" s="42">
        <f>'2'!K13</f>
        <v>19</v>
      </c>
      <c r="E10" s="42">
        <f>'3'!K13</f>
        <v>11</v>
      </c>
      <c r="F10" s="42">
        <f>'4'!K13</f>
        <v>27</v>
      </c>
      <c r="G10" s="42">
        <f>'5'!K13</f>
        <v>23</v>
      </c>
      <c r="H10" s="42">
        <f>'6'!K13</f>
        <v>25</v>
      </c>
      <c r="I10" s="42">
        <f>'7'!K13</f>
        <v>0</v>
      </c>
      <c r="J10" s="42">
        <f>'8'!K13</f>
        <v>0</v>
      </c>
      <c r="K10" s="42">
        <f>'9'!K13</f>
        <v>0</v>
      </c>
      <c r="L10" s="42">
        <f>'10'!K13</f>
        <v>0</v>
      </c>
      <c r="M10" s="125">
        <f t="shared" ref="M10:M23" si="10">SUM(C10:L10)</f>
        <v>124</v>
      </c>
      <c r="N10" s="42">
        <f>_xlfn.RANK.EQ(M9:M23,M9:M23,)</f>
        <v>5</v>
      </c>
      <c r="O10" s="55">
        <f t="shared" si="0"/>
        <v>11</v>
      </c>
      <c r="P10" s="55">
        <f t="shared" ref="P10:P23" si="11">SUM(BI10:BR10)</f>
        <v>0</v>
      </c>
      <c r="Q10" s="55">
        <f t="shared" ref="Q10:Q23" si="12">SUM(O10:P10)</f>
        <v>11</v>
      </c>
      <c r="R10" s="55">
        <f t="shared" ref="R10:R23" si="13">M10-Q10</f>
        <v>113</v>
      </c>
      <c r="S10" s="55">
        <f>_xlfn.RANK.EQ(R9:R23,R9:R23)</f>
        <v>4</v>
      </c>
      <c r="T10" s="55">
        <f>'casy utok'!AI12</f>
        <v>200.33999999999997</v>
      </c>
      <c r="U10" s="94">
        <f t="shared" ref="U10:U23" si="14">U27</f>
        <v>4</v>
      </c>
      <c r="W10">
        <f>DELTA(V9,X10)</f>
        <v>0</v>
      </c>
      <c r="X10">
        <v>2</v>
      </c>
      <c r="Z10" s="50">
        <v>0</v>
      </c>
      <c r="AA10" s="50">
        <v>0</v>
      </c>
      <c r="AB10" s="50">
        <v>0</v>
      </c>
      <c r="AC10" s="50">
        <v>0</v>
      </c>
      <c r="AD10" s="50">
        <f t="shared" si="1"/>
        <v>11</v>
      </c>
      <c r="AE10" s="50">
        <f t="shared" si="2"/>
        <v>11</v>
      </c>
      <c r="AF10" s="50">
        <f t="shared" si="3"/>
        <v>0</v>
      </c>
      <c r="AG10" s="50">
        <f t="shared" si="4"/>
        <v>0</v>
      </c>
      <c r="AH10" s="50">
        <f t="shared" si="5"/>
        <v>0</v>
      </c>
      <c r="AI10" s="50">
        <f t="shared" si="6"/>
        <v>0</v>
      </c>
      <c r="AJ10" s="50"/>
      <c r="AK10" s="50">
        <f>PRODUCT(W9,Z10)</f>
        <v>0</v>
      </c>
      <c r="AL10" s="50">
        <f>PRODUCT(W10,AA10)</f>
        <v>0</v>
      </c>
      <c r="AM10" s="50">
        <f>PRODUCT(W11,AB10)</f>
        <v>0</v>
      </c>
      <c r="AN10" s="50">
        <f>PRODUCT(W12,AC10)</f>
        <v>0</v>
      </c>
      <c r="AO10" s="50">
        <f>PRODUCT(W13,AD10)</f>
        <v>0</v>
      </c>
      <c r="AP10" s="50">
        <f>PRODUCT(W14,AE10)</f>
        <v>11</v>
      </c>
      <c r="AQ10" s="50">
        <f>PRODUCT(W15,AF10)</f>
        <v>0</v>
      </c>
      <c r="AR10" s="50">
        <f>PRODUCT(W16,AG10)</f>
        <v>0</v>
      </c>
      <c r="AS10" s="50">
        <f>PRODUCT(W17,AH10)</f>
        <v>0</v>
      </c>
      <c r="AT10" s="50">
        <f>PRODUCT(W18,AI10)</f>
        <v>0</v>
      </c>
      <c r="AU10" s="50"/>
      <c r="AV10" s="50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0">
        <f>PRODUCT(W13,BA10)</f>
        <v>0</v>
      </c>
      <c r="BN10" s="50">
        <f>PRODUCT(W14,BB10)</f>
        <v>0</v>
      </c>
      <c r="BO10" s="50">
        <f>PRODUCT(W15,BC10)</f>
        <v>0</v>
      </c>
      <c r="BP10" s="50">
        <f>PRODUCT(W16,BD10)</f>
        <v>0</v>
      </c>
      <c r="BQ10" s="50">
        <f>PRODUCT(W17,BE10)</f>
        <v>0</v>
      </c>
      <c r="BR10" s="50">
        <f>PRODUCT(W18,BF10)</f>
        <v>0</v>
      </c>
    </row>
    <row r="11" spans="1:70" ht="20" x14ac:dyDescent="0.4">
      <c r="B11" s="60" t="str">
        <f>'seznam druzstev'!D10</f>
        <v>Hrušovany u Brna</v>
      </c>
      <c r="C11" s="61">
        <f>'1'!K14</f>
        <v>0</v>
      </c>
      <c r="D11" s="61">
        <f>'2'!K14</f>
        <v>9</v>
      </c>
      <c r="E11" s="61">
        <f>'3'!K14</f>
        <v>9</v>
      </c>
      <c r="F11" s="61">
        <f>'4'!K14</f>
        <v>11</v>
      </c>
      <c r="G11" s="61">
        <f>'5'!K14</f>
        <v>19</v>
      </c>
      <c r="H11" s="61">
        <f>'6'!K14</f>
        <v>15</v>
      </c>
      <c r="I11" s="61">
        <f>'7'!K14</f>
        <v>0</v>
      </c>
      <c r="J11" s="61">
        <f>'8'!K14</f>
        <v>0</v>
      </c>
      <c r="K11" s="61">
        <f>'9'!K14</f>
        <v>0</v>
      </c>
      <c r="L11" s="61">
        <f>'10'!K14</f>
        <v>0</v>
      </c>
      <c r="M11" s="126">
        <f t="shared" si="10"/>
        <v>63</v>
      </c>
      <c r="N11" s="61">
        <f>_xlfn.RANK.EQ(M9:M23,M9:M23,)</f>
        <v>10</v>
      </c>
      <c r="O11" s="62">
        <f t="shared" si="0"/>
        <v>0</v>
      </c>
      <c r="P11" s="62">
        <f t="shared" si="11"/>
        <v>0</v>
      </c>
      <c r="Q11" s="62">
        <f t="shared" si="12"/>
        <v>0</v>
      </c>
      <c r="R11" s="62">
        <f t="shared" si="13"/>
        <v>63</v>
      </c>
      <c r="S11" s="62">
        <f>_xlfn.RANK.EQ(R9:R23,R9:R23)</f>
        <v>10</v>
      </c>
      <c r="T11" s="62">
        <f>'casy utok'!AI13</f>
        <v>315</v>
      </c>
      <c r="U11" s="95">
        <f t="shared" si="14"/>
        <v>10</v>
      </c>
      <c r="W11">
        <f>DELTA(V9,X11)</f>
        <v>0</v>
      </c>
      <c r="X11">
        <v>3</v>
      </c>
      <c r="Z11" s="50">
        <v>0</v>
      </c>
      <c r="AA11" s="50">
        <v>0</v>
      </c>
      <c r="AB11" s="50">
        <v>0</v>
      </c>
      <c r="AC11" s="50">
        <v>0</v>
      </c>
      <c r="AD11" s="50">
        <f t="shared" si="1"/>
        <v>0</v>
      </c>
      <c r="AE11" s="50">
        <f t="shared" si="2"/>
        <v>0</v>
      </c>
      <c r="AF11" s="50">
        <f t="shared" si="3"/>
        <v>0</v>
      </c>
      <c r="AG11" s="50">
        <f t="shared" si="4"/>
        <v>0</v>
      </c>
      <c r="AH11" s="50">
        <f t="shared" si="5"/>
        <v>0</v>
      </c>
      <c r="AI11" s="50">
        <f t="shared" si="6"/>
        <v>0</v>
      </c>
      <c r="AJ11" s="50"/>
      <c r="AK11" s="50">
        <f>PRODUCT(W9,Z11)</f>
        <v>0</v>
      </c>
      <c r="AL11" s="50">
        <f>PRODUCT(W10,AA11)</f>
        <v>0</v>
      </c>
      <c r="AM11" s="50">
        <f>PRODUCT(W11,AB11)</f>
        <v>0</v>
      </c>
      <c r="AN11" s="50">
        <f>PRODUCT(W12,AC11)</f>
        <v>0</v>
      </c>
      <c r="AO11" s="50">
        <f>PRODUCT(W13,AD11)</f>
        <v>0</v>
      </c>
      <c r="AP11" s="50">
        <f>PRODUCT(W14,AE11)</f>
        <v>0</v>
      </c>
      <c r="AQ11" s="50">
        <f>PRODUCT(W15,AF11)</f>
        <v>0</v>
      </c>
      <c r="AR11" s="50">
        <f>PRODUCT(W16,AG11)</f>
        <v>0</v>
      </c>
      <c r="AS11" s="50">
        <f>PRODUCT(W17,AH11)</f>
        <v>0</v>
      </c>
      <c r="AT11" s="50">
        <f>PRODUCT(W18,AI11)</f>
        <v>0</v>
      </c>
      <c r="AU11" s="50"/>
      <c r="AV11" s="50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0">
        <f>PRODUCT(W13,BA11)</f>
        <v>0</v>
      </c>
      <c r="BN11" s="50">
        <f>PRODUCT(W14,BB11)</f>
        <v>0</v>
      </c>
      <c r="BO11" s="50">
        <f>PRODUCT(W15,BC11)</f>
        <v>0</v>
      </c>
      <c r="BP11" s="50">
        <f>PRODUCT(W16,BD11)</f>
        <v>0</v>
      </c>
      <c r="BQ11" s="50">
        <f>PRODUCT(W17,BE11)</f>
        <v>0</v>
      </c>
      <c r="BR11" s="50">
        <f>PRODUCT(W18,BF11)</f>
        <v>0</v>
      </c>
    </row>
    <row r="12" spans="1:70" ht="20" x14ac:dyDescent="0.4">
      <c r="B12" s="9" t="str">
        <f>'seznam druzstev'!D11</f>
        <v>Ivančice</v>
      </c>
      <c r="C12" s="42">
        <f>'1'!K15</f>
        <v>0</v>
      </c>
      <c r="D12" s="42">
        <f>'2'!K15</f>
        <v>11</v>
      </c>
      <c r="E12" s="42">
        <f>'3'!K15</f>
        <v>15</v>
      </c>
      <c r="F12" s="42">
        <f>'4'!K15</f>
        <v>13</v>
      </c>
      <c r="G12" s="42">
        <f>'5'!K15</f>
        <v>0</v>
      </c>
      <c r="H12" s="42">
        <f>'6'!K15</f>
        <v>0</v>
      </c>
      <c r="I12" s="42">
        <f>'7'!K15</f>
        <v>0</v>
      </c>
      <c r="J12" s="42">
        <f>'8'!K15</f>
        <v>0</v>
      </c>
      <c r="K12" s="42">
        <f>'9'!K15</f>
        <v>0</v>
      </c>
      <c r="L12" s="42">
        <f>'10'!K15</f>
        <v>0</v>
      </c>
      <c r="M12" s="125">
        <f t="shared" si="10"/>
        <v>39</v>
      </c>
      <c r="N12" s="42">
        <f>_xlfn.RANK.EQ(M9:M23,M9:M23,)</f>
        <v>12</v>
      </c>
      <c r="O12" s="55">
        <f t="shared" si="0"/>
        <v>0</v>
      </c>
      <c r="P12" s="55">
        <f t="shared" si="11"/>
        <v>0</v>
      </c>
      <c r="Q12" s="55">
        <f t="shared" si="12"/>
        <v>0</v>
      </c>
      <c r="R12" s="55">
        <f t="shared" si="13"/>
        <v>39</v>
      </c>
      <c r="S12" s="123">
        <f>_xlfn.RANK.EQ(R9:R23,R9:R23)</f>
        <v>12</v>
      </c>
      <c r="T12" s="55">
        <f>'casy utok'!AI14</f>
        <v>343.22</v>
      </c>
      <c r="U12" s="94">
        <f t="shared" si="14"/>
        <v>12</v>
      </c>
      <c r="W12">
        <f>DELTA(V9,X12)</f>
        <v>0</v>
      </c>
      <c r="X12">
        <v>4</v>
      </c>
      <c r="Z12" s="50">
        <v>0</v>
      </c>
      <c r="AA12" s="50">
        <v>0</v>
      </c>
      <c r="AB12" s="50">
        <v>0</v>
      </c>
      <c r="AC12" s="50">
        <v>0</v>
      </c>
      <c r="AD12" s="50">
        <f t="shared" si="1"/>
        <v>0</v>
      </c>
      <c r="AE12" s="50">
        <f t="shared" si="2"/>
        <v>0</v>
      </c>
      <c r="AF12" s="50">
        <f t="shared" si="3"/>
        <v>0</v>
      </c>
      <c r="AG12" s="50">
        <f t="shared" si="4"/>
        <v>0</v>
      </c>
      <c r="AH12" s="50">
        <f t="shared" si="5"/>
        <v>0</v>
      </c>
      <c r="AI12" s="50">
        <f t="shared" si="6"/>
        <v>0</v>
      </c>
      <c r="AJ12" s="50"/>
      <c r="AK12" s="50">
        <f>PRODUCT(W9,Z12)</f>
        <v>0</v>
      </c>
      <c r="AL12" s="50">
        <f>PRODUCT(W10,AA12)</f>
        <v>0</v>
      </c>
      <c r="AM12" s="50">
        <f>PRODUCT(W11,AB12)</f>
        <v>0</v>
      </c>
      <c r="AN12" s="50">
        <f>PRODUCT(W12,AC12)</f>
        <v>0</v>
      </c>
      <c r="AO12" s="50">
        <f>PRODUCT(W13,AD12)</f>
        <v>0</v>
      </c>
      <c r="AP12" s="50">
        <f>PRODUCT(W14,AE12)</f>
        <v>0</v>
      </c>
      <c r="AQ12" s="50">
        <f>PRODUCT(W15,AF12)</f>
        <v>0</v>
      </c>
      <c r="AR12" s="50">
        <f>PRODUCT(W16,AG12)</f>
        <v>0</v>
      </c>
      <c r="AS12" s="50">
        <f>PRODUCT(W17,AH12)</f>
        <v>0</v>
      </c>
      <c r="AT12" s="50">
        <f>PRODUCT(W18,AI12)</f>
        <v>0</v>
      </c>
      <c r="AU12" s="50"/>
      <c r="AV12" s="50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0">
        <f>PRODUCT(W13,BA12)</f>
        <v>0</v>
      </c>
      <c r="BN12" s="50">
        <f>PRODUCT(W14,BB12)</f>
        <v>0</v>
      </c>
      <c r="BO12" s="50">
        <f>PRODUCT(W15,BC12)</f>
        <v>0</v>
      </c>
      <c r="BP12" s="50">
        <f>PRODUCT(W16,BD12)</f>
        <v>0</v>
      </c>
      <c r="BQ12" s="50">
        <f>PRODUCT(W17,BE12)</f>
        <v>0</v>
      </c>
      <c r="BR12" s="50">
        <f>PRODUCT(W18,BF12)</f>
        <v>0</v>
      </c>
    </row>
    <row r="13" spans="1:70" ht="20" x14ac:dyDescent="0.4">
      <c r="B13" s="60" t="str">
        <f>'seznam druzstev'!D12</f>
        <v>Kuřim A</v>
      </c>
      <c r="C13" s="61">
        <f>'1'!K16</f>
        <v>25</v>
      </c>
      <c r="D13" s="61">
        <f>'2'!K16</f>
        <v>17</v>
      </c>
      <c r="E13" s="61">
        <f>'3'!K16</f>
        <v>25</v>
      </c>
      <c r="F13" s="61">
        <f>'4'!K16</f>
        <v>17</v>
      </c>
      <c r="G13" s="61">
        <f>'5'!K16</f>
        <v>25</v>
      </c>
      <c r="H13" s="61">
        <f>'6'!K16</f>
        <v>19</v>
      </c>
      <c r="I13" s="61">
        <f>'7'!K16</f>
        <v>0</v>
      </c>
      <c r="J13" s="61">
        <f>'8'!K16</f>
        <v>0</v>
      </c>
      <c r="K13" s="61">
        <f>'9'!K16</f>
        <v>0</v>
      </c>
      <c r="L13" s="61">
        <f>'10'!K16</f>
        <v>0</v>
      </c>
      <c r="M13" s="126">
        <f t="shared" si="10"/>
        <v>128</v>
      </c>
      <c r="N13" s="61">
        <f>_xlfn.RANK.EQ(M9:M23,M9:M23,)</f>
        <v>3</v>
      </c>
      <c r="O13" s="62">
        <f t="shared" si="0"/>
        <v>17</v>
      </c>
      <c r="P13" s="62">
        <f t="shared" si="11"/>
        <v>0</v>
      </c>
      <c r="Q13" s="62">
        <f t="shared" si="12"/>
        <v>17</v>
      </c>
      <c r="R13" s="62">
        <f t="shared" si="13"/>
        <v>111</v>
      </c>
      <c r="S13" s="62">
        <f>_xlfn.RANK.EQ(R9:R23,R9:R23)</f>
        <v>5</v>
      </c>
      <c r="T13" s="62">
        <f>'casy utok'!AI15</f>
        <v>101.41</v>
      </c>
      <c r="U13" s="95">
        <f t="shared" si="14"/>
        <v>5</v>
      </c>
      <c r="W13">
        <f>DELTA(V9,X13)</f>
        <v>0</v>
      </c>
      <c r="X13">
        <v>5</v>
      </c>
      <c r="Z13" s="50">
        <v>0</v>
      </c>
      <c r="AA13" s="50">
        <v>0</v>
      </c>
      <c r="AB13" s="50">
        <v>0</v>
      </c>
      <c r="AC13" s="50">
        <v>0</v>
      </c>
      <c r="AD13" s="50">
        <f t="shared" si="1"/>
        <v>17</v>
      </c>
      <c r="AE13" s="50">
        <f t="shared" si="2"/>
        <v>17</v>
      </c>
      <c r="AF13" s="50">
        <f t="shared" si="3"/>
        <v>0</v>
      </c>
      <c r="AG13" s="50">
        <f t="shared" si="4"/>
        <v>0</v>
      </c>
      <c r="AH13" s="50">
        <f t="shared" si="5"/>
        <v>0</v>
      </c>
      <c r="AI13" s="50">
        <f t="shared" si="6"/>
        <v>0</v>
      </c>
      <c r="AJ13" s="50"/>
      <c r="AK13" s="50">
        <f>PRODUCT(W9,Z13)</f>
        <v>0</v>
      </c>
      <c r="AL13" s="50">
        <f>PRODUCT(W10,AA13)</f>
        <v>0</v>
      </c>
      <c r="AM13" s="50">
        <f>PRODUCT(W11,AB13)</f>
        <v>0</v>
      </c>
      <c r="AN13" s="50">
        <f>PRODUCT(W12,AC13)</f>
        <v>0</v>
      </c>
      <c r="AO13" s="50">
        <f>PRODUCT(W13,AD13)</f>
        <v>0</v>
      </c>
      <c r="AP13" s="50">
        <f>PRODUCT(W14,AE13)</f>
        <v>17</v>
      </c>
      <c r="AQ13" s="50">
        <f>PRODUCT(W15,AF13)</f>
        <v>0</v>
      </c>
      <c r="AR13" s="50">
        <f>PRODUCT(W16,AG13)</f>
        <v>0</v>
      </c>
      <c r="AS13" s="50">
        <f>PRODUCT(W17,AH13)</f>
        <v>0</v>
      </c>
      <c r="AT13" s="50">
        <f>PRODUCT(W18,AI13)</f>
        <v>0</v>
      </c>
      <c r="AU13" s="50"/>
      <c r="AV13" s="50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0">
        <f>PRODUCT(W13,BA13)</f>
        <v>0</v>
      </c>
      <c r="BN13" s="50">
        <f>PRODUCT(W14,BB13)</f>
        <v>0</v>
      </c>
      <c r="BO13" s="50">
        <f>PRODUCT(W15,BC13)</f>
        <v>0</v>
      </c>
      <c r="BP13" s="50">
        <f>PRODUCT(W16,BD13)</f>
        <v>0</v>
      </c>
      <c r="BQ13" s="50">
        <f>PRODUCT(W17,BE13)</f>
        <v>0</v>
      </c>
      <c r="BR13" s="50">
        <f>PRODUCT(W18,BF13)</f>
        <v>0</v>
      </c>
    </row>
    <row r="14" spans="1:70" ht="20" x14ac:dyDescent="0.4">
      <c r="B14" s="9" t="str">
        <f>'seznam druzstev'!D13</f>
        <v>Kuřim B</v>
      </c>
      <c r="C14" s="42">
        <f>'1'!K17</f>
        <v>27</v>
      </c>
      <c r="D14" s="42">
        <f>'2'!K17</f>
        <v>30</v>
      </c>
      <c r="E14" s="42">
        <f>'3'!K17</f>
        <v>27</v>
      </c>
      <c r="F14" s="42">
        <f>'4'!K17</f>
        <v>23</v>
      </c>
      <c r="G14" s="42">
        <f>'5'!K17</f>
        <v>30</v>
      </c>
      <c r="H14" s="42">
        <f>'6'!K17</f>
        <v>30</v>
      </c>
      <c r="I14" s="42">
        <f>'7'!K17</f>
        <v>0</v>
      </c>
      <c r="J14" s="42">
        <f>'8'!K17</f>
        <v>0</v>
      </c>
      <c r="K14" s="42">
        <f>'9'!K17</f>
        <v>0</v>
      </c>
      <c r="L14" s="42">
        <f>'10'!K17</f>
        <v>0</v>
      </c>
      <c r="M14" s="125">
        <f t="shared" si="10"/>
        <v>167</v>
      </c>
      <c r="N14" s="42">
        <f>_xlfn.RANK.EQ(M9:M23,M9:M23,)</f>
        <v>1</v>
      </c>
      <c r="O14" s="55">
        <f t="shared" si="0"/>
        <v>23</v>
      </c>
      <c r="P14" s="55">
        <f t="shared" si="11"/>
        <v>0</v>
      </c>
      <c r="Q14" s="55">
        <f t="shared" si="12"/>
        <v>23</v>
      </c>
      <c r="R14" s="55">
        <f t="shared" si="13"/>
        <v>144</v>
      </c>
      <c r="S14" s="55">
        <f>_xlfn.RANK.EQ(R9:R23,R9:R23)</f>
        <v>1</v>
      </c>
      <c r="T14" s="55">
        <f>'casy utok'!AI16</f>
        <v>80.84999999999998</v>
      </c>
      <c r="U14" s="94">
        <f t="shared" si="14"/>
        <v>1</v>
      </c>
      <c r="W14">
        <f>DELTA(V9,X14)</f>
        <v>1</v>
      </c>
      <c r="X14">
        <v>6</v>
      </c>
      <c r="Z14" s="50">
        <v>0</v>
      </c>
      <c r="AA14" s="50">
        <v>0</v>
      </c>
      <c r="AB14" s="50">
        <v>0</v>
      </c>
      <c r="AC14" s="50">
        <v>0</v>
      </c>
      <c r="AD14" s="50">
        <f t="shared" si="1"/>
        <v>23</v>
      </c>
      <c r="AE14" s="50">
        <f t="shared" si="2"/>
        <v>23</v>
      </c>
      <c r="AF14" s="50">
        <f t="shared" si="3"/>
        <v>0</v>
      </c>
      <c r="AG14" s="50">
        <f t="shared" si="4"/>
        <v>0</v>
      </c>
      <c r="AH14" s="50">
        <f t="shared" si="5"/>
        <v>0</v>
      </c>
      <c r="AI14" s="50">
        <f t="shared" si="6"/>
        <v>0</v>
      </c>
      <c r="AJ14" s="50"/>
      <c r="AK14" s="50">
        <f>PRODUCT(W9,Z14)</f>
        <v>0</v>
      </c>
      <c r="AL14" s="50">
        <f>PRODUCT(W10,AA14)</f>
        <v>0</v>
      </c>
      <c r="AM14" s="50">
        <f>PRODUCT(W11,AB14)</f>
        <v>0</v>
      </c>
      <c r="AN14" s="50">
        <f>PRODUCT(W12,AC14)</f>
        <v>0</v>
      </c>
      <c r="AO14" s="50">
        <f>PRODUCT(W13,AD14)</f>
        <v>0</v>
      </c>
      <c r="AP14" s="50">
        <f>PRODUCT(W14,AE14)</f>
        <v>23</v>
      </c>
      <c r="AQ14" s="50">
        <f>PRODUCT(W15,AF14)</f>
        <v>0</v>
      </c>
      <c r="AR14" s="50">
        <f>PRODUCT(W16,AG14)</f>
        <v>0</v>
      </c>
      <c r="AS14" s="50">
        <f>PRODUCT(W17,AH14)</f>
        <v>0</v>
      </c>
      <c r="AT14" s="50">
        <f>PRODUCT(W18,AI14)</f>
        <v>0</v>
      </c>
      <c r="AU14" s="50"/>
      <c r="AV14" s="50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0">
        <f>PRODUCT(W13,BA14)</f>
        <v>0</v>
      </c>
      <c r="BN14" s="50">
        <f>PRODUCT(W14,BB14)</f>
        <v>0</v>
      </c>
      <c r="BO14" s="50">
        <f>PRODUCT(W15,BC14)</f>
        <v>0</v>
      </c>
      <c r="BP14" s="50">
        <f>PRODUCT(W16,BD14)</f>
        <v>0</v>
      </c>
      <c r="BQ14" s="50">
        <f>PRODUCT(W17,BE14)</f>
        <v>0</v>
      </c>
      <c r="BR14" s="50">
        <f>PRODUCT(W18,BF14)</f>
        <v>0</v>
      </c>
    </row>
    <row r="15" spans="1:70" ht="20" x14ac:dyDescent="0.4">
      <c r="B15" s="60" t="str">
        <f>'seznam druzstev'!D14</f>
        <v>Lelekovice A</v>
      </c>
      <c r="C15" s="61">
        <f>'1'!K18</f>
        <v>30</v>
      </c>
      <c r="D15" s="61">
        <f>'2'!K18</f>
        <v>27</v>
      </c>
      <c r="E15" s="61">
        <f>'3'!K18</f>
        <v>23</v>
      </c>
      <c r="F15" s="61">
        <f>'4'!K18</f>
        <v>30</v>
      </c>
      <c r="G15" s="61">
        <f>'5'!K18</f>
        <v>15</v>
      </c>
      <c r="H15" s="61">
        <f>'6'!K18</f>
        <v>23</v>
      </c>
      <c r="I15" s="61">
        <f>'7'!K18</f>
        <v>0</v>
      </c>
      <c r="J15" s="61">
        <f>'8'!K18</f>
        <v>0</v>
      </c>
      <c r="K15" s="61">
        <f>'9'!K18</f>
        <v>0</v>
      </c>
      <c r="L15" s="61">
        <f>'10'!K18</f>
        <v>0</v>
      </c>
      <c r="M15" s="126">
        <f t="shared" si="10"/>
        <v>148</v>
      </c>
      <c r="N15" s="61">
        <f>_xlfn.RANK.EQ(M9:M23,M9:M23,)</f>
        <v>2</v>
      </c>
      <c r="O15" s="62">
        <f t="shared" si="0"/>
        <v>15</v>
      </c>
      <c r="P15" s="62">
        <f t="shared" si="11"/>
        <v>0</v>
      </c>
      <c r="Q15" s="62">
        <f t="shared" si="12"/>
        <v>15</v>
      </c>
      <c r="R15" s="62">
        <f t="shared" si="13"/>
        <v>133</v>
      </c>
      <c r="S15" s="62">
        <f>_xlfn.RANK.EQ(R9:R23,R9:R23)</f>
        <v>2</v>
      </c>
      <c r="T15" s="62">
        <f>'casy utok'!AI17</f>
        <v>104.57000000000001</v>
      </c>
      <c r="U15" s="95">
        <f t="shared" si="14"/>
        <v>2</v>
      </c>
      <c r="W15">
        <f>DELTA(V9,X15)</f>
        <v>0</v>
      </c>
      <c r="X15">
        <v>7</v>
      </c>
      <c r="Z15" s="50">
        <v>0</v>
      </c>
      <c r="AA15" s="50">
        <v>0</v>
      </c>
      <c r="AB15" s="50">
        <v>0</v>
      </c>
      <c r="AC15" s="50">
        <v>0</v>
      </c>
      <c r="AD15" s="50">
        <f t="shared" si="1"/>
        <v>15</v>
      </c>
      <c r="AE15" s="50">
        <f t="shared" si="2"/>
        <v>15</v>
      </c>
      <c r="AF15" s="50">
        <f t="shared" si="3"/>
        <v>0</v>
      </c>
      <c r="AG15" s="50">
        <f t="shared" si="4"/>
        <v>0</v>
      </c>
      <c r="AH15" s="50">
        <f t="shared" si="5"/>
        <v>0</v>
      </c>
      <c r="AI15" s="50">
        <f t="shared" si="6"/>
        <v>0</v>
      </c>
      <c r="AJ15" s="50"/>
      <c r="AK15" s="50">
        <f>PRODUCT(W9,Z15)</f>
        <v>0</v>
      </c>
      <c r="AL15" s="50">
        <f>PRODUCT(W10,AA15)</f>
        <v>0</v>
      </c>
      <c r="AM15" s="50">
        <f>PRODUCT(W12,AB15)</f>
        <v>0</v>
      </c>
      <c r="AN15" s="50">
        <f>PRODUCT(W12,AC15)</f>
        <v>0</v>
      </c>
      <c r="AO15" s="50">
        <f>PRODUCT(W13,AD15)</f>
        <v>0</v>
      </c>
      <c r="AP15" s="50">
        <f>PRODUCT(W14,AE15)</f>
        <v>15</v>
      </c>
      <c r="AQ15" s="50">
        <f>PRODUCT(W15,AF15)</f>
        <v>0</v>
      </c>
      <c r="AR15" s="50">
        <f>PRODUCT(W16,AG15)</f>
        <v>0</v>
      </c>
      <c r="AS15" s="50">
        <f>PRODUCT(W17,AH15)</f>
        <v>0</v>
      </c>
      <c r="AT15" s="50">
        <f>PRODUCT(W18,AI15)</f>
        <v>0</v>
      </c>
      <c r="AU15" s="50"/>
      <c r="AV15" s="50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0">
        <f>PRODUCT(W13,BA15)</f>
        <v>0</v>
      </c>
      <c r="BN15" s="50">
        <f>PRODUCT(W14,BB15)</f>
        <v>0</v>
      </c>
      <c r="BO15" s="50">
        <f>PRODUCT(W15,BC15)</f>
        <v>0</v>
      </c>
      <c r="BP15" s="50">
        <f>PRODUCT(W16,BD15)</f>
        <v>0</v>
      </c>
      <c r="BQ15" s="50">
        <f>PRODUCT(W17,BE15)</f>
        <v>0</v>
      </c>
      <c r="BR15" s="50">
        <f>PRODUCT(W18,BF15)</f>
        <v>0</v>
      </c>
    </row>
    <row r="16" spans="1:70" ht="20" x14ac:dyDescent="0.4">
      <c r="B16" s="9" t="str">
        <f>'seznam druzstev'!D15</f>
        <v>Lelekovice B</v>
      </c>
      <c r="C16" s="42">
        <f>'1'!K19</f>
        <v>0</v>
      </c>
      <c r="D16" s="42">
        <f>'2'!K19</f>
        <v>25</v>
      </c>
      <c r="E16" s="42">
        <f>'3'!K19</f>
        <v>21</v>
      </c>
      <c r="F16" s="42">
        <f>'4'!K19</f>
        <v>21</v>
      </c>
      <c r="G16" s="42">
        <f>'5'!K19</f>
        <v>0</v>
      </c>
      <c r="H16" s="42">
        <f>'6'!K19</f>
        <v>0</v>
      </c>
      <c r="I16" s="42">
        <f>'7'!K19</f>
        <v>0</v>
      </c>
      <c r="J16" s="42">
        <f>'8'!K19</f>
        <v>0</v>
      </c>
      <c r="K16" s="42">
        <f>'9'!K19</f>
        <v>0</v>
      </c>
      <c r="L16" s="42">
        <f>'10'!K19</f>
        <v>0</v>
      </c>
      <c r="M16" s="125">
        <f t="shared" si="10"/>
        <v>67</v>
      </c>
      <c r="N16" s="42">
        <f>_xlfn.RANK.EQ(M9:M23,M9:M23,)</f>
        <v>8</v>
      </c>
      <c r="O16" s="55">
        <f t="shared" si="0"/>
        <v>0</v>
      </c>
      <c r="P16" s="55">
        <f t="shared" si="11"/>
        <v>0</v>
      </c>
      <c r="Q16" s="55">
        <f t="shared" si="12"/>
        <v>0</v>
      </c>
      <c r="R16" s="55">
        <f t="shared" si="13"/>
        <v>67</v>
      </c>
      <c r="S16" s="55">
        <f>_xlfn.RANK.EQ(R9:R23,R9:R23)</f>
        <v>8</v>
      </c>
      <c r="T16" s="55">
        <f>'casy utok'!AI18</f>
        <v>306.16000000000003</v>
      </c>
      <c r="U16" s="94">
        <f t="shared" si="14"/>
        <v>9</v>
      </c>
      <c r="W16">
        <f>DELTA(V9,X16)</f>
        <v>0</v>
      </c>
      <c r="X16">
        <v>8</v>
      </c>
      <c r="Z16" s="50">
        <v>0</v>
      </c>
      <c r="AA16" s="50">
        <v>0</v>
      </c>
      <c r="AB16" s="50">
        <v>0</v>
      </c>
      <c r="AC16" s="50">
        <v>0</v>
      </c>
      <c r="AD16" s="50">
        <f t="shared" si="1"/>
        <v>0</v>
      </c>
      <c r="AE16" s="50">
        <f t="shared" si="2"/>
        <v>0</v>
      </c>
      <c r="AF16" s="50">
        <f t="shared" si="3"/>
        <v>0</v>
      </c>
      <c r="AG16" s="50">
        <f t="shared" si="4"/>
        <v>0</v>
      </c>
      <c r="AH16" s="50">
        <f t="shared" si="5"/>
        <v>0</v>
      </c>
      <c r="AI16" s="50">
        <f t="shared" si="6"/>
        <v>0</v>
      </c>
      <c r="AJ16" s="50"/>
      <c r="AK16" s="50">
        <f>PRODUCT(W9,Z16)</f>
        <v>0</v>
      </c>
      <c r="AL16" s="50">
        <f>PRODUCT(W10,AA16)</f>
        <v>0</v>
      </c>
      <c r="AM16" s="50">
        <f>PRODUCT(W11,AB16)</f>
        <v>0</v>
      </c>
      <c r="AN16" s="50">
        <f>PRODUCT(W12,AC16)</f>
        <v>0</v>
      </c>
      <c r="AO16" s="50">
        <f>PRODUCT(W13,AD16)</f>
        <v>0</v>
      </c>
      <c r="AP16" s="50">
        <f>PRODUCT(W14,AE16)</f>
        <v>0</v>
      </c>
      <c r="AQ16" s="50">
        <f>PRODUCT(W15,AF16)</f>
        <v>0</v>
      </c>
      <c r="AR16" s="50">
        <f>PRODUCT(W16,AG16)</f>
        <v>0</v>
      </c>
      <c r="AS16" s="50">
        <f>PRODUCT(W17,AH16)</f>
        <v>0</v>
      </c>
      <c r="AT16" s="50">
        <f>PRODUCT(W18,AI16)</f>
        <v>0</v>
      </c>
      <c r="AU16" s="50"/>
      <c r="AV16" s="50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0">
        <f>PRODUCT(W13,BA16)</f>
        <v>0</v>
      </c>
      <c r="BN16" s="50">
        <f>PRODUCT(W14,BB16)</f>
        <v>0</v>
      </c>
      <c r="BO16" s="50">
        <f>PRODUCT(W15,BC16)</f>
        <v>0</v>
      </c>
      <c r="BP16" s="50">
        <f>PRODUCT(W16,BD16)</f>
        <v>0</v>
      </c>
      <c r="BQ16" s="50">
        <f>PRODUCT(W17,BE16)</f>
        <v>0</v>
      </c>
      <c r="BR16" s="50">
        <f>PRODUCT(W18,BF16)</f>
        <v>0</v>
      </c>
    </row>
    <row r="17" spans="2:70" ht="20" x14ac:dyDescent="0.4">
      <c r="B17" s="60" t="str">
        <f>'seznam druzstev'!D16</f>
        <v>Přísnotice</v>
      </c>
      <c r="C17" s="61">
        <f>'1'!K20</f>
        <v>0</v>
      </c>
      <c r="D17" s="61">
        <f>'2'!K20</f>
        <v>15</v>
      </c>
      <c r="E17" s="61">
        <f>'3'!K20</f>
        <v>13</v>
      </c>
      <c r="F17" s="61">
        <f>'4'!K20</f>
        <v>19</v>
      </c>
      <c r="G17" s="61">
        <f>'5'!K20</f>
        <v>21</v>
      </c>
      <c r="H17" s="61">
        <f>'6'!K20</f>
        <v>17</v>
      </c>
      <c r="I17" s="61">
        <f>'7'!K20</f>
        <v>0</v>
      </c>
      <c r="J17" s="61">
        <f>'8'!K20</f>
        <v>0</v>
      </c>
      <c r="K17" s="61">
        <f>'9'!K20</f>
        <v>0</v>
      </c>
      <c r="L17" s="61">
        <f>'10'!K20</f>
        <v>0</v>
      </c>
      <c r="M17" s="126">
        <f t="shared" si="10"/>
        <v>85</v>
      </c>
      <c r="N17" s="61">
        <f>_xlfn.RANK.EQ(M9:M23,M9:M23,)</f>
        <v>6</v>
      </c>
      <c r="O17" s="62">
        <f t="shared" si="0"/>
        <v>0</v>
      </c>
      <c r="P17" s="62">
        <f t="shared" si="11"/>
        <v>0</v>
      </c>
      <c r="Q17" s="62">
        <f t="shared" si="12"/>
        <v>0</v>
      </c>
      <c r="R17" s="62">
        <f t="shared" si="13"/>
        <v>85</v>
      </c>
      <c r="S17" s="62">
        <f>_xlfn.RANK.EQ(R9:R23,R9:R23)</f>
        <v>6</v>
      </c>
      <c r="T17" s="62">
        <f>'casy utok'!AI19</f>
        <v>225.06000000000006</v>
      </c>
      <c r="U17" s="95">
        <f t="shared" si="14"/>
        <v>6</v>
      </c>
      <c r="W17">
        <f>DELTA(V9,X17)</f>
        <v>0</v>
      </c>
      <c r="X17">
        <v>9</v>
      </c>
      <c r="Z17" s="50">
        <v>0</v>
      </c>
      <c r="AA17" s="50">
        <v>0</v>
      </c>
      <c r="AB17" s="50">
        <v>0</v>
      </c>
      <c r="AC17" s="50">
        <v>0</v>
      </c>
      <c r="AD17" s="50">
        <f t="shared" si="1"/>
        <v>0</v>
      </c>
      <c r="AE17" s="50">
        <f t="shared" si="2"/>
        <v>0</v>
      </c>
      <c r="AF17" s="50">
        <f t="shared" si="3"/>
        <v>0</v>
      </c>
      <c r="AG17" s="50">
        <f t="shared" si="4"/>
        <v>0</v>
      </c>
      <c r="AH17" s="50">
        <f t="shared" si="5"/>
        <v>0</v>
      </c>
      <c r="AI17" s="50">
        <f t="shared" si="6"/>
        <v>0</v>
      </c>
      <c r="AJ17" s="50"/>
      <c r="AK17" s="50">
        <f>PRODUCT(W9,Z17)</f>
        <v>0</v>
      </c>
      <c r="AL17" s="50">
        <f>PRODUCT(W10,AA17)</f>
        <v>0</v>
      </c>
      <c r="AM17" s="50">
        <f>PRODUCT(W11,AB17)</f>
        <v>0</v>
      </c>
      <c r="AN17" s="50">
        <f>PRODUCT(W12,AC17)</f>
        <v>0</v>
      </c>
      <c r="AO17" s="50">
        <f>PRODUCT(W13,AD17)</f>
        <v>0</v>
      </c>
      <c r="AP17" s="50">
        <f>PRODUCT(W14,AE17)</f>
        <v>0</v>
      </c>
      <c r="AQ17" s="50">
        <f>PRODUCT(W15,AF17)</f>
        <v>0</v>
      </c>
      <c r="AR17" s="50">
        <f>PRODUCT(W16,AG17)</f>
        <v>0</v>
      </c>
      <c r="AS17" s="50">
        <f>PRODUCT(W17,AH17)</f>
        <v>0</v>
      </c>
      <c r="AT17" s="50">
        <f>PRODUCT(W18,AI17)</f>
        <v>0</v>
      </c>
      <c r="AU17" s="50"/>
      <c r="AV17" s="50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0">
        <f>PRODUCT(W13,BA17)</f>
        <v>0</v>
      </c>
      <c r="BN17" s="50">
        <f>PRODUCT(W14,BB17)</f>
        <v>0</v>
      </c>
      <c r="BO17" s="50">
        <f>PRODUCT(W15,BC17)</f>
        <v>0</v>
      </c>
      <c r="BP17" s="50">
        <f>PRODUCT(W16,BD17)</f>
        <v>0</v>
      </c>
      <c r="BQ17" s="50">
        <f>PRODUCT(W17,BE17)</f>
        <v>0</v>
      </c>
      <c r="BR17" s="50">
        <f>PRODUCT(W18,BF17)</f>
        <v>0</v>
      </c>
    </row>
    <row r="18" spans="2:70" ht="20" x14ac:dyDescent="0.4">
      <c r="B18" s="9" t="str">
        <f>'seznam druzstev'!D17</f>
        <v>Rudka</v>
      </c>
      <c r="C18" s="42">
        <f>'1'!K21</f>
        <v>0</v>
      </c>
      <c r="D18" s="42">
        <f>'2'!K21</f>
        <v>0</v>
      </c>
      <c r="E18" s="42">
        <f>'3'!K21</f>
        <v>0</v>
      </c>
      <c r="F18" s="42">
        <f>'4'!K21</f>
        <v>0</v>
      </c>
      <c r="G18" s="42">
        <f>'5'!K21</f>
        <v>0</v>
      </c>
      <c r="H18" s="42">
        <f>'6'!K21</f>
        <v>0</v>
      </c>
      <c r="I18" s="42">
        <f>'7'!K21</f>
        <v>0</v>
      </c>
      <c r="J18" s="42">
        <f>'8'!K21</f>
        <v>0</v>
      </c>
      <c r="K18" s="42">
        <f>'9'!K21</f>
        <v>0</v>
      </c>
      <c r="L18" s="42">
        <f>'10'!K21</f>
        <v>0</v>
      </c>
      <c r="M18" s="125">
        <f t="shared" si="10"/>
        <v>0</v>
      </c>
      <c r="N18" s="42">
        <f>_xlfn.RANK.EQ(M9:M23,M9:M23,)</f>
        <v>13</v>
      </c>
      <c r="O18" s="55">
        <f t="shared" si="0"/>
        <v>0</v>
      </c>
      <c r="P18" s="55">
        <f t="shared" si="11"/>
        <v>0</v>
      </c>
      <c r="Q18" s="55">
        <f t="shared" si="12"/>
        <v>0</v>
      </c>
      <c r="R18" s="55">
        <f t="shared" si="13"/>
        <v>0</v>
      </c>
      <c r="S18" s="55">
        <f>_xlfn.RANK.EQ(R9:R23,R9:R23)</f>
        <v>13</v>
      </c>
      <c r="T18" s="55">
        <f>'casy utok'!AI20</f>
        <v>600</v>
      </c>
      <c r="U18" s="94">
        <f t="shared" si="14"/>
        <v>13</v>
      </c>
      <c r="W18">
        <f>DELTA(V9,X18)</f>
        <v>0</v>
      </c>
      <c r="X18">
        <v>10</v>
      </c>
      <c r="Z18" s="50">
        <v>0</v>
      </c>
      <c r="AA18" s="50">
        <v>0</v>
      </c>
      <c r="AB18" s="50">
        <v>0</v>
      </c>
      <c r="AC18" s="50">
        <v>0</v>
      </c>
      <c r="AD18" s="50">
        <f t="shared" si="1"/>
        <v>0</v>
      </c>
      <c r="AE18" s="50">
        <f t="shared" si="2"/>
        <v>0</v>
      </c>
      <c r="AF18" s="50">
        <f t="shared" si="3"/>
        <v>0</v>
      </c>
      <c r="AG18" s="50">
        <f t="shared" si="4"/>
        <v>0</v>
      </c>
      <c r="AH18" s="50">
        <f t="shared" si="5"/>
        <v>0</v>
      </c>
      <c r="AI18" s="50">
        <f t="shared" si="6"/>
        <v>0</v>
      </c>
      <c r="AJ18" s="50"/>
      <c r="AK18" s="50">
        <f>PRODUCT(W9,Z18)</f>
        <v>0</v>
      </c>
      <c r="AL18" s="50">
        <f>PRODUCT(W10,AA18)</f>
        <v>0</v>
      </c>
      <c r="AM18" s="50">
        <f>PRODUCT(W11,AB18)</f>
        <v>0</v>
      </c>
      <c r="AN18" s="50">
        <f>PRODUCT(W12,AC18)</f>
        <v>0</v>
      </c>
      <c r="AO18" s="50">
        <f>PRODUCT(W13,AD18)</f>
        <v>0</v>
      </c>
      <c r="AP18" s="50">
        <f>PRODUCT(W14,AE18)</f>
        <v>0</v>
      </c>
      <c r="AQ18" s="50">
        <f>PRODUCT(W15,AF18)</f>
        <v>0</v>
      </c>
      <c r="AR18" s="50">
        <f>PRODUCT(W16,AG18)</f>
        <v>0</v>
      </c>
      <c r="AS18" s="50">
        <f>PRODUCT(W17,AH18)</f>
        <v>0</v>
      </c>
      <c r="AT18" s="50">
        <f>PRODUCT(W18,AI18)</f>
        <v>0</v>
      </c>
      <c r="AU18" s="50"/>
      <c r="AV18" s="50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0">
        <f>PRODUCT(W13,BA18)</f>
        <v>0</v>
      </c>
      <c r="BN18" s="50">
        <f>PRODUCT(W14,BB18)</f>
        <v>0</v>
      </c>
      <c r="BO18" s="50">
        <f>PRODUCT(W15,BC18)</f>
        <v>0</v>
      </c>
      <c r="BP18" s="50">
        <f>PRODUCT(W16,BD18)</f>
        <v>0</v>
      </c>
      <c r="BQ18" s="50">
        <f>PRODUCT(W17,BE18)</f>
        <v>0</v>
      </c>
      <c r="BR18" s="50">
        <f>PRODUCT(W18,BF18)</f>
        <v>0</v>
      </c>
    </row>
    <row r="19" spans="2:70" ht="20" x14ac:dyDescent="0.4">
      <c r="B19" s="60" t="str">
        <f>'seznam druzstev'!D18</f>
        <v>Sivice</v>
      </c>
      <c r="C19" s="61">
        <f>'1'!K22</f>
        <v>0</v>
      </c>
      <c r="D19" s="61">
        <f>'2'!K22</f>
        <v>23</v>
      </c>
      <c r="E19" s="61">
        <f>'3'!K22</f>
        <v>19</v>
      </c>
      <c r="F19" s="61">
        <f>'4'!K22</f>
        <v>25</v>
      </c>
      <c r="G19" s="61">
        <f>'5'!K22</f>
        <v>0</v>
      </c>
      <c r="H19" s="61">
        <f>'6'!K22</f>
        <v>0</v>
      </c>
      <c r="I19" s="61">
        <f>'7'!K22</f>
        <v>0</v>
      </c>
      <c r="J19" s="61">
        <f>'8'!K22</f>
        <v>0</v>
      </c>
      <c r="K19" s="61">
        <f>'9'!K22</f>
        <v>0</v>
      </c>
      <c r="L19" s="61">
        <f>'10'!K22</f>
        <v>0</v>
      </c>
      <c r="M19" s="126">
        <f t="shared" si="10"/>
        <v>67</v>
      </c>
      <c r="N19" s="61">
        <f>_xlfn.RANK.EQ(M9:M23,M9:M23,)</f>
        <v>8</v>
      </c>
      <c r="O19" s="62">
        <f t="shared" si="0"/>
        <v>0</v>
      </c>
      <c r="P19" s="62">
        <f t="shared" si="11"/>
        <v>0</v>
      </c>
      <c r="Q19" s="62">
        <f t="shared" si="12"/>
        <v>0</v>
      </c>
      <c r="R19" s="62">
        <f t="shared" si="13"/>
        <v>67</v>
      </c>
      <c r="S19" s="62">
        <f>_xlfn.RANK.EQ(R9:R23,R9:R23)</f>
        <v>8</v>
      </c>
      <c r="T19" s="62">
        <f>'casy utok'!AI21</f>
        <v>300.01</v>
      </c>
      <c r="U19" s="95">
        <f t="shared" si="14"/>
        <v>8</v>
      </c>
      <c r="Z19" s="50">
        <v>0</v>
      </c>
      <c r="AA19" s="50">
        <v>0</v>
      </c>
      <c r="AB19" s="50">
        <v>0</v>
      </c>
      <c r="AC19" s="50">
        <v>0</v>
      </c>
      <c r="AD19" s="50">
        <f t="shared" si="1"/>
        <v>0</v>
      </c>
      <c r="AE19" s="50">
        <f t="shared" si="2"/>
        <v>0</v>
      </c>
      <c r="AF19" s="50">
        <f t="shared" si="3"/>
        <v>0</v>
      </c>
      <c r="AG19" s="50">
        <f t="shared" si="4"/>
        <v>0</v>
      </c>
      <c r="AH19" s="50">
        <f t="shared" si="5"/>
        <v>0</v>
      </c>
      <c r="AI19" s="50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0">
        <f>PRODUCT(W13,BA19)</f>
        <v>0</v>
      </c>
      <c r="BN19" s="50">
        <f>PRODUCT(W14,BB19)</f>
        <v>0</v>
      </c>
      <c r="BO19" s="50">
        <f>PRODUCT(W15,BC19)</f>
        <v>0</v>
      </c>
      <c r="BP19" s="50">
        <f>PRODUCT(W16,BD19)</f>
        <v>0</v>
      </c>
      <c r="BQ19" s="50">
        <f>PRODUCT(W17,BE19)</f>
        <v>0</v>
      </c>
      <c r="BR19" s="50">
        <f>PRODUCT(W18,BF19)</f>
        <v>0</v>
      </c>
    </row>
    <row r="20" spans="2:70" ht="20" x14ac:dyDescent="0.4">
      <c r="B20" s="9" t="str">
        <f>'seznam druzstev'!D19</f>
        <v>Slavkov u Brna A</v>
      </c>
      <c r="C20" s="42">
        <f>'1'!K23</f>
        <v>21</v>
      </c>
      <c r="D20" s="42">
        <f>'2'!K23</f>
        <v>13</v>
      </c>
      <c r="E20" s="42">
        <f>'3'!K23</f>
        <v>17</v>
      </c>
      <c r="F20" s="42">
        <f>'4'!K23</f>
        <v>0</v>
      </c>
      <c r="G20" s="42">
        <f>'5'!K23</f>
        <v>0</v>
      </c>
      <c r="H20" s="42">
        <f>'6'!K23</f>
        <v>0</v>
      </c>
      <c r="I20" s="42">
        <f>'7'!K23</f>
        <v>0</v>
      </c>
      <c r="J20" s="42">
        <f>'8'!K23</f>
        <v>0</v>
      </c>
      <c r="K20" s="42">
        <f>'9'!K23</f>
        <v>0</v>
      </c>
      <c r="L20" s="42">
        <f>'10'!K23</f>
        <v>0</v>
      </c>
      <c r="M20" s="125">
        <f t="shared" si="10"/>
        <v>51</v>
      </c>
      <c r="N20" s="42">
        <f>_xlfn.RANK.EQ(M9:M23,M9:M23,)</f>
        <v>11</v>
      </c>
      <c r="O20" s="55">
        <f t="shared" si="0"/>
        <v>0</v>
      </c>
      <c r="P20" s="55">
        <f t="shared" si="11"/>
        <v>0</v>
      </c>
      <c r="Q20" s="55">
        <f t="shared" si="12"/>
        <v>0</v>
      </c>
      <c r="R20" s="55">
        <f t="shared" si="13"/>
        <v>51</v>
      </c>
      <c r="S20" s="55">
        <f>_xlfn.RANK.EQ(R9:R23,R9:R23)</f>
        <v>11</v>
      </c>
      <c r="T20" s="55">
        <f>'casy utok'!AI22</f>
        <v>341.63</v>
      </c>
      <c r="U20" s="94">
        <f t="shared" si="14"/>
        <v>11</v>
      </c>
      <c r="Z20" s="50">
        <v>0</v>
      </c>
      <c r="AA20" s="50">
        <v>0</v>
      </c>
      <c r="AB20" s="50">
        <v>0</v>
      </c>
      <c r="AC20" s="50">
        <v>0</v>
      </c>
      <c r="AD20" s="50">
        <f t="shared" si="1"/>
        <v>0</v>
      </c>
      <c r="AE20" s="50">
        <f t="shared" si="2"/>
        <v>0</v>
      </c>
      <c r="AF20" s="50">
        <f t="shared" si="3"/>
        <v>0</v>
      </c>
      <c r="AG20" s="50">
        <f t="shared" si="4"/>
        <v>0</v>
      </c>
      <c r="AH20" s="50">
        <f t="shared" si="5"/>
        <v>0</v>
      </c>
      <c r="AI20" s="5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0">
        <f>PRODUCT(W13,BA20)</f>
        <v>0</v>
      </c>
      <c r="BN20" s="50">
        <f>PRODUCT(W14,BB20)</f>
        <v>0</v>
      </c>
      <c r="BO20" s="50">
        <f>PRODUCT(W15,BC20)</f>
        <v>0</v>
      </c>
      <c r="BP20" s="50">
        <f>PRODUCT(W16,BD20)</f>
        <v>0</v>
      </c>
      <c r="BQ20" s="50">
        <f>PRODUCT(W17,BE20)</f>
        <v>0</v>
      </c>
      <c r="BR20" s="50">
        <f>PRODUCT(W18,BF20)</f>
        <v>0</v>
      </c>
    </row>
    <row r="21" spans="2:70" ht="20" x14ac:dyDescent="0.4">
      <c r="B21" s="60" t="str">
        <f>'seznam druzstev'!D20</f>
        <v>Slavkov u Brna B</v>
      </c>
      <c r="C21" s="61">
        <f>'1'!K24</f>
        <v>0</v>
      </c>
      <c r="D21" s="61">
        <f>'2'!K24</f>
        <v>0</v>
      </c>
      <c r="E21" s="61">
        <f>'3'!K24</f>
        <v>0</v>
      </c>
      <c r="F21" s="61">
        <f>'4'!K24</f>
        <v>0</v>
      </c>
      <c r="G21" s="61">
        <f>'5'!K24</f>
        <v>0</v>
      </c>
      <c r="H21" s="61">
        <f>'6'!K24</f>
        <v>0</v>
      </c>
      <c r="I21" s="61">
        <f>'7'!K24</f>
        <v>0</v>
      </c>
      <c r="J21" s="61">
        <f>'8'!K24</f>
        <v>0</v>
      </c>
      <c r="K21" s="61">
        <f>'9'!K24</f>
        <v>0</v>
      </c>
      <c r="L21" s="61">
        <f>'10'!K24</f>
        <v>0</v>
      </c>
      <c r="M21" s="126">
        <f t="shared" si="10"/>
        <v>0</v>
      </c>
      <c r="N21" s="61">
        <f>_xlfn.RANK.EQ(M9:M23,M9:M23,)</f>
        <v>13</v>
      </c>
      <c r="O21" s="62">
        <f t="shared" si="0"/>
        <v>0</v>
      </c>
      <c r="P21" s="62">
        <f t="shared" si="11"/>
        <v>0</v>
      </c>
      <c r="Q21" s="62">
        <f t="shared" si="12"/>
        <v>0</v>
      </c>
      <c r="R21" s="62">
        <f t="shared" si="13"/>
        <v>0</v>
      </c>
      <c r="S21" s="62">
        <f>_xlfn.RANK.EQ(R9:R23,R9:R23)</f>
        <v>13</v>
      </c>
      <c r="T21" s="62">
        <f>'casy utok'!AI23</f>
        <v>600</v>
      </c>
      <c r="U21" s="95">
        <f t="shared" si="14"/>
        <v>13</v>
      </c>
      <c r="Z21" s="50">
        <v>0</v>
      </c>
      <c r="AA21" s="50">
        <v>0</v>
      </c>
      <c r="AB21" s="50">
        <v>0</v>
      </c>
      <c r="AC21" s="50">
        <v>0</v>
      </c>
      <c r="AD21" s="50">
        <f t="shared" si="1"/>
        <v>0</v>
      </c>
      <c r="AE21" s="50">
        <f t="shared" si="2"/>
        <v>0</v>
      </c>
      <c r="AF21" s="50">
        <f t="shared" si="3"/>
        <v>0</v>
      </c>
      <c r="AG21" s="50">
        <f t="shared" si="4"/>
        <v>0</v>
      </c>
      <c r="AH21" s="50">
        <f t="shared" si="5"/>
        <v>0</v>
      </c>
      <c r="AI21" s="50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0">
        <f>PRODUCT(W13,BA21)</f>
        <v>0</v>
      </c>
      <c r="BN21" s="50">
        <f>PRODUCT(W14,BB21)</f>
        <v>0</v>
      </c>
      <c r="BO21" s="50">
        <f>PRODUCT(W15,BC21)</f>
        <v>0</v>
      </c>
      <c r="BP21" s="50">
        <f>PRODUCT(W16,BD21)</f>
        <v>0</v>
      </c>
      <c r="BQ21" s="50">
        <f>PRODUCT(W17,BE21)</f>
        <v>0</v>
      </c>
      <c r="BR21" s="50">
        <f>PRODUCT(W18,BF21)</f>
        <v>0</v>
      </c>
    </row>
    <row r="22" spans="2:70" ht="20" x14ac:dyDescent="0.4">
      <c r="B22" s="9" t="str">
        <f>'seznam druzstev'!D21</f>
        <v>Syrovice</v>
      </c>
      <c r="C22" s="42">
        <f>'1'!K25</f>
        <v>23</v>
      </c>
      <c r="D22" s="42">
        <f>'2'!K25</f>
        <v>21</v>
      </c>
      <c r="E22" s="42">
        <f>'3'!K25</f>
        <v>30</v>
      </c>
      <c r="F22" s="42">
        <f>'4'!K25</f>
        <v>0</v>
      </c>
      <c r="G22" s="42">
        <f>'5'!K25</f>
        <v>27</v>
      </c>
      <c r="H22" s="42">
        <f>'6'!K25</f>
        <v>27</v>
      </c>
      <c r="I22" s="42">
        <f>'7'!K25</f>
        <v>0</v>
      </c>
      <c r="J22" s="42">
        <f>'8'!K25</f>
        <v>0</v>
      </c>
      <c r="K22" s="42">
        <f>'9'!K25</f>
        <v>0</v>
      </c>
      <c r="L22" s="42">
        <f>'10'!K25</f>
        <v>0</v>
      </c>
      <c r="M22" s="125">
        <f t="shared" si="10"/>
        <v>128</v>
      </c>
      <c r="N22" s="42">
        <f>_xlfn.RANK.EQ(M9:M23,M9:M23,)</f>
        <v>3</v>
      </c>
      <c r="O22" s="55">
        <f t="shared" si="0"/>
        <v>0</v>
      </c>
      <c r="P22" s="55">
        <f t="shared" si="11"/>
        <v>0</v>
      </c>
      <c r="Q22" s="55">
        <f t="shared" si="12"/>
        <v>0</v>
      </c>
      <c r="R22" s="55">
        <f t="shared" si="13"/>
        <v>128</v>
      </c>
      <c r="S22" s="55">
        <f>_xlfn.RANK.EQ(R9:R23,R9:R23)</f>
        <v>3</v>
      </c>
      <c r="T22" s="55">
        <f>'casy utok'!AI24</f>
        <v>101.44999999999999</v>
      </c>
      <c r="U22" s="94">
        <f t="shared" si="14"/>
        <v>3</v>
      </c>
      <c r="Z22" s="50">
        <v>0</v>
      </c>
      <c r="AA22" s="50">
        <v>0</v>
      </c>
      <c r="AB22" s="50">
        <v>0</v>
      </c>
      <c r="AC22" s="50">
        <v>0</v>
      </c>
      <c r="AD22" s="50">
        <f t="shared" si="1"/>
        <v>0</v>
      </c>
      <c r="AE22" s="50">
        <f t="shared" si="2"/>
        <v>0</v>
      </c>
      <c r="AF22" s="50">
        <f t="shared" si="3"/>
        <v>0</v>
      </c>
      <c r="AG22" s="50">
        <f t="shared" si="4"/>
        <v>0</v>
      </c>
      <c r="AH22" s="50">
        <f t="shared" si="5"/>
        <v>0</v>
      </c>
      <c r="AI22" s="50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0">
        <f>PRODUCT(W13,BA22)</f>
        <v>0</v>
      </c>
      <c r="BN22" s="50">
        <f>PRODUCT(W14,BB22)</f>
        <v>0</v>
      </c>
      <c r="BO22" s="50">
        <f>PRODUCT(W15,BC22)</f>
        <v>0</v>
      </c>
      <c r="BP22" s="50">
        <f>PRODUCT(W16,BD22)</f>
        <v>0</v>
      </c>
      <c r="BQ22" s="50">
        <f>PRODUCT(W17,BE22)</f>
        <v>0</v>
      </c>
      <c r="BR22" s="50">
        <f>PRODUCT(W18,BF22)</f>
        <v>0</v>
      </c>
    </row>
    <row r="23" spans="2:70" ht="20.5" thickBot="1" x14ac:dyDescent="0.45">
      <c r="B23" s="63" t="str">
        <f>'seznam druzstev'!D22</f>
        <v>Veverské Bítýška</v>
      </c>
      <c r="C23" s="64">
        <f>'1'!K26</f>
        <v>17</v>
      </c>
      <c r="D23" s="64">
        <f>'2'!K26</f>
        <v>0</v>
      </c>
      <c r="E23" s="64">
        <f>'3'!K26</f>
        <v>0</v>
      </c>
      <c r="F23" s="64">
        <f>'4'!K26</f>
        <v>15</v>
      </c>
      <c r="G23" s="64">
        <f>'5'!K26</f>
        <v>17</v>
      </c>
      <c r="H23" s="64">
        <f>'6'!K26</f>
        <v>21</v>
      </c>
      <c r="I23" s="64">
        <f>'7'!K26</f>
        <v>0</v>
      </c>
      <c r="J23" s="64">
        <f>'8'!K26</f>
        <v>0</v>
      </c>
      <c r="K23" s="64">
        <f>'9'!K26</f>
        <v>0</v>
      </c>
      <c r="L23" s="64">
        <f>'10'!K26</f>
        <v>0</v>
      </c>
      <c r="M23" s="127">
        <f t="shared" si="10"/>
        <v>70</v>
      </c>
      <c r="N23" s="64">
        <f>_xlfn.RANK.EQ(M9:M23,M9:M23,)</f>
        <v>7</v>
      </c>
      <c r="O23" s="65">
        <f t="shared" si="0"/>
        <v>0</v>
      </c>
      <c r="P23" s="65">
        <f t="shared" si="11"/>
        <v>0</v>
      </c>
      <c r="Q23" s="65">
        <f t="shared" si="12"/>
        <v>0</v>
      </c>
      <c r="R23" s="65">
        <f t="shared" si="13"/>
        <v>70</v>
      </c>
      <c r="S23" s="65">
        <f>_xlfn.RANK.EQ(R9:R23,R9:R23)</f>
        <v>7</v>
      </c>
      <c r="T23" s="65">
        <f>'casy utok'!AI25</f>
        <v>323.14000000000004</v>
      </c>
      <c r="U23" s="96">
        <f t="shared" si="14"/>
        <v>7</v>
      </c>
      <c r="Z23" s="50">
        <v>0</v>
      </c>
      <c r="AA23" s="50">
        <v>0</v>
      </c>
      <c r="AB23" s="50">
        <v>0</v>
      </c>
      <c r="AC23" s="50">
        <v>0</v>
      </c>
      <c r="AD23" s="50">
        <f t="shared" ref="AD23" si="15">SMALL(C23:G23,1)</f>
        <v>0</v>
      </c>
      <c r="AE23" s="50">
        <f t="shared" si="2"/>
        <v>0</v>
      </c>
      <c r="AF23" s="50">
        <f t="shared" ref="AF23" si="16">SMALL(C23:I23,1)</f>
        <v>0</v>
      </c>
      <c r="AG23" s="50">
        <f t="shared" ref="AG23" si="17">SMALL(C23:J23,1)</f>
        <v>0</v>
      </c>
      <c r="AH23" s="50">
        <f t="shared" ref="AH23" si="18">SMALL(C23:K23,1)</f>
        <v>0</v>
      </c>
      <c r="AI23" s="50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0">
        <f>PRODUCT(W13,BA23)</f>
        <v>0</v>
      </c>
      <c r="BN23" s="50">
        <f>PRODUCT(W14,BB23)</f>
        <v>0</v>
      </c>
      <c r="BO23" s="50">
        <f>PRODUCT(W15,BC23)</f>
        <v>0</v>
      </c>
      <c r="BP23" s="50">
        <f>PRODUCT(W16,BD23)</f>
        <v>0</v>
      </c>
      <c r="BQ23" s="50">
        <f>PRODUCT(W17,BE23)</f>
        <v>0</v>
      </c>
      <c r="BR23" s="50">
        <f>PRODUCT(W18,BF23)</f>
        <v>0</v>
      </c>
    </row>
    <row r="26" spans="2:70" hidden="1" x14ac:dyDescent="0.35">
      <c r="S26">
        <f>PRODUCT(S9,10000)</f>
        <v>130000</v>
      </c>
      <c r="T26">
        <f>S26+T9</f>
        <v>130600</v>
      </c>
      <c r="U26">
        <f>_xlfn.RANK.EQ(T26,T26:T40,1)</f>
        <v>13</v>
      </c>
    </row>
    <row r="27" spans="2:70" hidden="1" x14ac:dyDescent="0.35">
      <c r="S27">
        <f t="shared" ref="S27:S40" si="23">PRODUCT(S10,10000)</f>
        <v>40000</v>
      </c>
      <c r="T27">
        <f t="shared" ref="T27:T40" si="24">S27+T10</f>
        <v>40200.339999999997</v>
      </c>
      <c r="U27">
        <f>_xlfn.RANK.EQ(T27,T26:T40,1)</f>
        <v>4</v>
      </c>
    </row>
    <row r="28" spans="2:70" hidden="1" x14ac:dyDescent="0.35">
      <c r="S28">
        <f t="shared" si="23"/>
        <v>100000</v>
      </c>
      <c r="T28">
        <f t="shared" si="24"/>
        <v>100315</v>
      </c>
      <c r="U28">
        <f>_xlfn.RANK.EQ(T28,T26:T40,1)</f>
        <v>10</v>
      </c>
    </row>
    <row r="29" spans="2:70" hidden="1" x14ac:dyDescent="0.35">
      <c r="S29">
        <f t="shared" si="23"/>
        <v>120000</v>
      </c>
      <c r="T29">
        <f t="shared" si="24"/>
        <v>120343.22</v>
      </c>
      <c r="U29">
        <f>_xlfn.RANK.EQ(T29,T26:T40,1)</f>
        <v>12</v>
      </c>
    </row>
    <row r="30" spans="2:70" hidden="1" x14ac:dyDescent="0.35">
      <c r="S30">
        <f t="shared" si="23"/>
        <v>50000</v>
      </c>
      <c r="T30">
        <f t="shared" si="24"/>
        <v>50101.41</v>
      </c>
      <c r="U30">
        <f>_xlfn.RANK.EQ(T30,T26:T40,1)</f>
        <v>5</v>
      </c>
    </row>
    <row r="31" spans="2:70" hidden="1" x14ac:dyDescent="0.35">
      <c r="S31">
        <f t="shared" si="23"/>
        <v>10000</v>
      </c>
      <c r="T31">
        <f t="shared" si="24"/>
        <v>10080.85</v>
      </c>
      <c r="U31">
        <f>_xlfn.RANK.EQ(T31,T26:T40,1)</f>
        <v>1</v>
      </c>
    </row>
    <row r="32" spans="2:70" hidden="1" x14ac:dyDescent="0.35">
      <c r="S32">
        <f t="shared" si="23"/>
        <v>20000</v>
      </c>
      <c r="T32">
        <f t="shared" si="24"/>
        <v>20104.57</v>
      </c>
      <c r="U32">
        <f>_xlfn.RANK.EQ(T32,T26:T40,1)</f>
        <v>2</v>
      </c>
    </row>
    <row r="33" spans="19:21" hidden="1" x14ac:dyDescent="0.35">
      <c r="S33">
        <f t="shared" si="23"/>
        <v>80000</v>
      </c>
      <c r="T33">
        <f t="shared" si="24"/>
        <v>80306.16</v>
      </c>
      <c r="U33">
        <f>_xlfn.RANK.EQ(T33,T26:T40,1)</f>
        <v>9</v>
      </c>
    </row>
    <row r="34" spans="19:21" hidden="1" x14ac:dyDescent="0.35">
      <c r="S34">
        <f t="shared" si="23"/>
        <v>60000</v>
      </c>
      <c r="T34">
        <f t="shared" si="24"/>
        <v>60225.06</v>
      </c>
      <c r="U34">
        <f>_xlfn.RANK.EQ(T34,T26:T40,1)</f>
        <v>6</v>
      </c>
    </row>
    <row r="35" spans="19:21" hidden="1" x14ac:dyDescent="0.35">
      <c r="S35">
        <f t="shared" si="23"/>
        <v>130000</v>
      </c>
      <c r="T35">
        <f t="shared" si="24"/>
        <v>130600</v>
      </c>
      <c r="U35">
        <f>_xlfn.RANK.EQ(T35,T26:T40,1)</f>
        <v>13</v>
      </c>
    </row>
    <row r="36" spans="19:21" hidden="1" x14ac:dyDescent="0.35">
      <c r="S36">
        <f t="shared" si="23"/>
        <v>80000</v>
      </c>
      <c r="T36">
        <f t="shared" si="24"/>
        <v>80300.009999999995</v>
      </c>
      <c r="U36">
        <f>_xlfn.RANK.EQ(T36,T26:T40,1)</f>
        <v>8</v>
      </c>
    </row>
    <row r="37" spans="19:21" hidden="1" x14ac:dyDescent="0.35">
      <c r="S37">
        <f t="shared" si="23"/>
        <v>110000</v>
      </c>
      <c r="T37">
        <f t="shared" si="24"/>
        <v>110341.63</v>
      </c>
      <c r="U37">
        <f>_xlfn.RANK.EQ(T37,T26:T40,1)</f>
        <v>11</v>
      </c>
    </row>
    <row r="38" spans="19:21" hidden="1" x14ac:dyDescent="0.35">
      <c r="S38">
        <f t="shared" si="23"/>
        <v>130000</v>
      </c>
      <c r="T38">
        <f t="shared" si="24"/>
        <v>130600</v>
      </c>
      <c r="U38">
        <f>_xlfn.RANK.EQ(T38,T26:T40,1)</f>
        <v>13</v>
      </c>
    </row>
    <row r="39" spans="19:21" hidden="1" x14ac:dyDescent="0.35">
      <c r="S39">
        <f t="shared" si="23"/>
        <v>30000</v>
      </c>
      <c r="T39">
        <f t="shared" si="24"/>
        <v>30101.45</v>
      </c>
      <c r="U39">
        <f>_xlfn.RANK.EQ(T39,T26:T40,1)</f>
        <v>3</v>
      </c>
    </row>
    <row r="40" spans="19:21" hidden="1" x14ac:dyDescent="0.35">
      <c r="S40">
        <f t="shared" si="23"/>
        <v>70000</v>
      </c>
      <c r="T40">
        <f t="shared" si="24"/>
        <v>70323.14</v>
      </c>
      <c r="U40">
        <f>_xlfn.RANK.EQ(T40,T26:T40,1)</f>
        <v>7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4" x14ac:dyDescent="0.35">
      <c r="A1" s="145" t="s">
        <v>0</v>
      </c>
      <c r="B1" s="1" t="s">
        <v>23</v>
      </c>
    </row>
    <row r="2" spans="1:4" ht="15" thickBot="1" x14ac:dyDescent="0.4">
      <c r="A2" s="146"/>
      <c r="B2" s="2" t="s">
        <v>1</v>
      </c>
    </row>
    <row r="6" spans="1:4" x14ac:dyDescent="0.35">
      <c r="B6" t="s">
        <v>39</v>
      </c>
      <c r="C6" s="141" t="s">
        <v>40</v>
      </c>
      <c r="D6" t="s">
        <v>41</v>
      </c>
    </row>
    <row r="7" spans="1:4" x14ac:dyDescent="0.35">
      <c r="C7" s="141" t="s">
        <v>42</v>
      </c>
      <c r="D7" t="s">
        <v>43</v>
      </c>
    </row>
    <row r="8" spans="1:4" x14ac:dyDescent="0.35">
      <c r="C8" s="141"/>
    </row>
    <row r="9" spans="1:4" x14ac:dyDescent="0.35">
      <c r="C9" s="141"/>
    </row>
    <row r="10" spans="1:4" x14ac:dyDescent="0.35">
      <c r="C10" s="141"/>
    </row>
    <row r="11" spans="1:4" x14ac:dyDescent="0.35">
      <c r="C11" s="141"/>
    </row>
    <row r="12" spans="1:4" x14ac:dyDescent="0.35">
      <c r="C12" s="141"/>
    </row>
    <row r="13" spans="1:4" x14ac:dyDescent="0.35">
      <c r="C13" s="141"/>
    </row>
    <row r="14" spans="1:4" x14ac:dyDescent="0.35">
      <c r="C14" s="141"/>
    </row>
    <row r="15" spans="1:4" x14ac:dyDescent="0.35">
      <c r="C15" s="141"/>
    </row>
    <row r="16" spans="1:4" x14ac:dyDescent="0.35">
      <c r="C16" s="141"/>
    </row>
    <row r="17" spans="3:3" x14ac:dyDescent="0.35">
      <c r="C17" s="141"/>
    </row>
    <row r="18" spans="3:3" x14ac:dyDescent="0.35">
      <c r="C18" s="141"/>
    </row>
    <row r="19" spans="3:3" x14ac:dyDescent="0.35">
      <c r="C19" s="141"/>
    </row>
    <row r="20" spans="3:3" x14ac:dyDescent="0.35">
      <c r="C20" s="141"/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activeCell="B1" sqref="B1:B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45" t="s">
        <v>0</v>
      </c>
      <c r="B1" s="147" t="s">
        <v>1</v>
      </c>
    </row>
    <row r="2" spans="1:7" ht="15" thickBot="1" x14ac:dyDescent="0.4">
      <c r="A2" s="146"/>
      <c r="B2" s="148"/>
    </row>
    <row r="3" spans="1:7" ht="27.5" x14ac:dyDescent="0.55000000000000004">
      <c r="D3" s="20" t="s">
        <v>44</v>
      </c>
    </row>
    <row r="5" spans="1:7" ht="25" x14ac:dyDescent="0.5">
      <c r="D5" s="4" t="str">
        <f>uvod!D7</f>
        <v>24. ročník</v>
      </c>
      <c r="G5" s="4" t="str">
        <f>uvod!G7</f>
        <v>Starší  žáci</v>
      </c>
    </row>
    <row r="6" spans="1:7" ht="15" thickBot="1" x14ac:dyDescent="0.4"/>
    <row r="7" spans="1:7" ht="18" thickBot="1" x14ac:dyDescent="0.4">
      <c r="C7" s="128" t="s">
        <v>45</v>
      </c>
      <c r="D7" s="129" t="s">
        <v>46</v>
      </c>
      <c r="E7" s="130" t="s">
        <v>47</v>
      </c>
    </row>
    <row r="8" spans="1:7" ht="17.5" x14ac:dyDescent="0.35">
      <c r="C8" s="133">
        <v>1</v>
      </c>
      <c r="D8" s="134" t="s">
        <v>97</v>
      </c>
      <c r="E8" s="135"/>
    </row>
    <row r="9" spans="1:7" ht="17.5" x14ac:dyDescent="0.35">
      <c r="C9" s="21">
        <v>2</v>
      </c>
      <c r="D9" s="132" t="s">
        <v>92</v>
      </c>
      <c r="E9" s="136"/>
    </row>
    <row r="10" spans="1:7" ht="17.5" x14ac:dyDescent="0.35">
      <c r="C10" s="21">
        <v>3</v>
      </c>
      <c r="D10" s="132" t="s">
        <v>48</v>
      </c>
      <c r="E10" s="136"/>
    </row>
    <row r="11" spans="1:7" ht="17.5" x14ac:dyDescent="0.35">
      <c r="C11" s="21">
        <v>4</v>
      </c>
      <c r="D11" s="138" t="s">
        <v>102</v>
      </c>
      <c r="E11" s="137"/>
    </row>
    <row r="12" spans="1:7" ht="17.5" x14ac:dyDescent="0.35">
      <c r="C12" s="21">
        <v>5</v>
      </c>
      <c r="D12" s="132" t="s">
        <v>49</v>
      </c>
      <c r="E12" s="137"/>
    </row>
    <row r="13" spans="1:7" ht="17.5" x14ac:dyDescent="0.35">
      <c r="C13" s="21">
        <v>6</v>
      </c>
      <c r="D13" s="138" t="s">
        <v>50</v>
      </c>
      <c r="E13" s="136"/>
    </row>
    <row r="14" spans="1:7" ht="17.5" x14ac:dyDescent="0.35">
      <c r="C14" s="21">
        <v>7</v>
      </c>
      <c r="D14" s="132" t="s">
        <v>51</v>
      </c>
      <c r="E14" s="137"/>
    </row>
    <row r="15" spans="1:7" ht="17.5" x14ac:dyDescent="0.35">
      <c r="C15" s="21">
        <v>8</v>
      </c>
      <c r="D15" s="132" t="s">
        <v>52</v>
      </c>
      <c r="E15" s="136"/>
    </row>
    <row r="16" spans="1:7" ht="17.5" x14ac:dyDescent="0.35">
      <c r="C16" s="21">
        <v>9</v>
      </c>
      <c r="D16" s="132" t="s">
        <v>53</v>
      </c>
      <c r="E16" s="136"/>
    </row>
    <row r="17" spans="3:5" ht="17.5" x14ac:dyDescent="0.35">
      <c r="C17" s="131">
        <v>10</v>
      </c>
      <c r="D17" s="143" t="s">
        <v>99</v>
      </c>
      <c r="E17" s="16"/>
    </row>
    <row r="18" spans="3:5" ht="17.5" x14ac:dyDescent="0.35">
      <c r="C18" s="21">
        <v>11</v>
      </c>
      <c r="D18" s="132" t="s">
        <v>95</v>
      </c>
      <c r="E18" s="10"/>
    </row>
    <row r="19" spans="3:5" ht="17.5" x14ac:dyDescent="0.35">
      <c r="C19" s="21">
        <v>12</v>
      </c>
      <c r="D19" s="138" t="s">
        <v>100</v>
      </c>
      <c r="E19" s="10"/>
    </row>
    <row r="20" spans="3:5" ht="17.5" x14ac:dyDescent="0.35">
      <c r="C20" s="21">
        <v>13</v>
      </c>
      <c r="D20" s="138" t="s">
        <v>101</v>
      </c>
      <c r="E20" s="10"/>
    </row>
    <row r="21" spans="3:5" ht="17.5" x14ac:dyDescent="0.35">
      <c r="C21" s="21">
        <v>14</v>
      </c>
      <c r="D21" s="138" t="s">
        <v>96</v>
      </c>
      <c r="E21" s="10"/>
    </row>
    <row r="22" spans="3:5" ht="18" thickBot="1" x14ac:dyDescent="0.4">
      <c r="C22" s="22">
        <v>15</v>
      </c>
      <c r="D22" s="142" t="s">
        <v>98</v>
      </c>
      <c r="E22" s="13"/>
    </row>
  </sheetData>
  <sheetProtection selectLockedCells="1" selectUnlockedCells="1"/>
  <sortState xmlns:xlrd2="http://schemas.microsoft.com/office/spreadsheetml/2017/richdata2" ref="D9:D22">
    <sortCondition ref="D8:D22"/>
  </sortState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45" t="s">
        <v>0</v>
      </c>
      <c r="B1" s="147" t="s">
        <v>1</v>
      </c>
    </row>
    <row r="2" spans="1:8" ht="15" thickBot="1" x14ac:dyDescent="0.4">
      <c r="A2" s="146"/>
      <c r="B2" s="148"/>
    </row>
    <row r="3" spans="1:8" ht="27.5" x14ac:dyDescent="0.35">
      <c r="C3" s="154" t="s">
        <v>55</v>
      </c>
      <c r="D3" s="154"/>
      <c r="E3" s="154"/>
      <c r="F3" s="154"/>
      <c r="G3" s="154"/>
      <c r="H3" s="154"/>
    </row>
    <row r="5" spans="1:8" ht="26" x14ac:dyDescent="0.6">
      <c r="D5" s="6" t="str">
        <f>uvod!D7</f>
        <v>24. ročník</v>
      </c>
      <c r="F5" s="7" t="str">
        <f>uvod!G7</f>
        <v>Starší  žáci</v>
      </c>
    </row>
    <row r="6" spans="1:8" ht="15" thickBot="1" x14ac:dyDescent="0.4"/>
    <row r="7" spans="1:8" ht="18" thickBot="1" x14ac:dyDescent="0.4">
      <c r="C7" s="17" t="s">
        <v>45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47</v>
      </c>
    </row>
    <row r="8" spans="1:8" ht="17.5" x14ac:dyDescent="0.35">
      <c r="C8" s="14">
        <v>1</v>
      </c>
      <c r="D8" s="23">
        <v>45542</v>
      </c>
      <c r="E8" s="24" t="s">
        <v>60</v>
      </c>
      <c r="F8" s="24" t="s">
        <v>61</v>
      </c>
      <c r="G8" s="15" t="s">
        <v>91</v>
      </c>
      <c r="H8" s="16"/>
    </row>
    <row r="9" spans="1:8" ht="17.5" x14ac:dyDescent="0.35">
      <c r="C9" s="9">
        <v>2</v>
      </c>
      <c r="D9" s="25">
        <v>45785</v>
      </c>
      <c r="E9" s="26" t="s">
        <v>53</v>
      </c>
      <c r="F9" s="26" t="s">
        <v>63</v>
      </c>
      <c r="G9" s="8" t="s">
        <v>104</v>
      </c>
      <c r="H9" s="10"/>
    </row>
    <row r="10" spans="1:8" ht="17.5" x14ac:dyDescent="0.35">
      <c r="C10" s="9">
        <v>3</v>
      </c>
      <c r="D10" s="25">
        <v>45787</v>
      </c>
      <c r="E10" s="26" t="s">
        <v>103</v>
      </c>
      <c r="F10" s="26" t="s">
        <v>62</v>
      </c>
      <c r="G10" s="8" t="s">
        <v>104</v>
      </c>
      <c r="H10" s="10"/>
    </row>
    <row r="11" spans="1:8" ht="17.5" x14ac:dyDescent="0.35">
      <c r="C11" s="9">
        <v>4</v>
      </c>
      <c r="D11" s="25">
        <v>45801</v>
      </c>
      <c r="E11" s="26" t="s">
        <v>64</v>
      </c>
      <c r="F11" s="26" t="s">
        <v>65</v>
      </c>
      <c r="G11" s="8" t="s">
        <v>105</v>
      </c>
      <c r="H11" s="10"/>
    </row>
    <row r="12" spans="1:8" ht="17.5" x14ac:dyDescent="0.35">
      <c r="C12" s="9">
        <v>5</v>
      </c>
      <c r="D12" s="25">
        <v>45815</v>
      </c>
      <c r="E12" s="26" t="s">
        <v>92</v>
      </c>
      <c r="F12" s="26" t="s">
        <v>93</v>
      </c>
      <c r="G12" s="8"/>
      <c r="H12" s="10"/>
    </row>
    <row r="13" spans="1:8" ht="17.5" x14ac:dyDescent="0.35">
      <c r="C13" s="9">
        <v>6</v>
      </c>
      <c r="D13" s="25">
        <v>45823</v>
      </c>
      <c r="E13" s="26" t="s">
        <v>54</v>
      </c>
      <c r="F13" s="26" t="s">
        <v>66</v>
      </c>
      <c r="G13" s="8"/>
      <c r="H13" s="10"/>
    </row>
    <row r="14" spans="1:8" ht="17.5" x14ac:dyDescent="0.35">
      <c r="C14" s="9">
        <v>7</v>
      </c>
      <c r="D14" s="25"/>
      <c r="E14" s="26"/>
      <c r="F14" s="26"/>
      <c r="G14" s="8"/>
      <c r="H14" s="10"/>
    </row>
    <row r="15" spans="1:8" ht="17.5" x14ac:dyDescent="0.35">
      <c r="C15" s="9">
        <v>8</v>
      </c>
      <c r="D15" s="8"/>
      <c r="E15" s="26"/>
      <c r="F15" s="26"/>
      <c r="G15" s="8"/>
      <c r="H15" s="10"/>
    </row>
    <row r="16" spans="1:8" ht="17.5" x14ac:dyDescent="0.35">
      <c r="C16" s="9">
        <v>9</v>
      </c>
      <c r="D16" s="8"/>
      <c r="E16" s="26"/>
      <c r="F16" s="26"/>
      <c r="G16" s="8"/>
      <c r="H16" s="10"/>
    </row>
    <row r="17" spans="3:8" ht="18" thickBot="1" x14ac:dyDescent="0.4">
      <c r="C17" s="11">
        <v>10</v>
      </c>
      <c r="D17" s="12"/>
      <c r="E17" s="83"/>
      <c r="F17" s="83"/>
      <c r="G17" s="12"/>
      <c r="H17" s="13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0" customWidth="1"/>
    <col min="13" max="13" width="3.26953125" style="50" hidden="1" customWidth="1"/>
    <col min="14" max="14" width="2.1796875" style="50" hidden="1" customWidth="1"/>
    <col min="15" max="15" width="3.81640625" style="50" hidden="1" customWidth="1"/>
    <col min="16" max="16" width="7.1796875" style="50" hidden="1" customWidth="1"/>
    <col min="17" max="17" width="4.1796875" style="50" hidden="1" customWidth="1"/>
    <col min="18" max="18" width="9.81640625" style="50" hidden="1" customWidth="1"/>
    <col min="19" max="19" width="4.54296875" style="50" hidden="1" customWidth="1"/>
    <col min="20" max="20" width="8.7265625" style="50" customWidth="1"/>
    <col min="21" max="21" width="9.81640625" style="50" bestFit="1" customWidth="1"/>
  </cols>
  <sheetData>
    <row r="1" spans="1:21" x14ac:dyDescent="0.35">
      <c r="A1" s="145" t="s">
        <v>0</v>
      </c>
      <c r="B1" s="147" t="s">
        <v>1</v>
      </c>
      <c r="D1" s="153"/>
      <c r="E1" s="158" t="s">
        <v>67</v>
      </c>
    </row>
    <row r="2" spans="1:21" ht="15" thickBot="1" x14ac:dyDescent="0.4">
      <c r="A2" s="146"/>
      <c r="B2" s="148"/>
      <c r="D2" s="153"/>
      <c r="E2" s="158"/>
      <c r="K2" s="50"/>
      <c r="U2"/>
    </row>
    <row r="3" spans="1:21" ht="27.5" x14ac:dyDescent="0.55000000000000004">
      <c r="D3" s="3" t="str">
        <f>uvod!D7</f>
        <v>24. ročník</v>
      </c>
      <c r="G3" s="20" t="str">
        <f>uvod!G7</f>
        <v>Starší  žáci</v>
      </c>
    </row>
    <row r="5" spans="1:21" ht="27.5" x14ac:dyDescent="0.55000000000000004">
      <c r="D5" s="20" t="s">
        <v>68</v>
      </c>
    </row>
    <row r="7" spans="1:21" ht="22.5" x14ac:dyDescent="0.45">
      <c r="D7" s="157">
        <f>'seznam soutezi'!D8</f>
        <v>45542</v>
      </c>
      <c r="E7" s="157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21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21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51"/>
    </row>
    <row r="12" spans="1:21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1">
        <f>_xlfn.RANK.EQ(H12:H26,H12:H26,1)</f>
        <v>8</v>
      </c>
      <c r="K12" s="103">
        <f>LARGE(O12:O26,J12)</f>
        <v>0</v>
      </c>
      <c r="L12" s="75"/>
      <c r="M12" s="50">
        <v>1</v>
      </c>
      <c r="O12" s="39">
        <f>IF(R12,P12,P27)</f>
        <v>30</v>
      </c>
      <c r="P12" s="39">
        <v>30</v>
      </c>
      <c r="Q12" s="39">
        <f>GESTEP(S14,M12)</f>
        <v>1</v>
      </c>
      <c r="R12" s="50" t="b">
        <f>AND(Q12,P26)</f>
        <v>1</v>
      </c>
    </row>
    <row r="13" spans="1:21" ht="18" x14ac:dyDescent="0.35">
      <c r="B13" s="139" t="str">
        <f>'seznam druzstev'!D9</f>
        <v>Hlína</v>
      </c>
      <c r="C13" s="8">
        <v>250</v>
      </c>
      <c r="D13" s="42">
        <v>120</v>
      </c>
      <c r="E13" s="42">
        <v>55.62</v>
      </c>
      <c r="F13" s="42">
        <v>120</v>
      </c>
      <c r="G13" s="43">
        <f t="shared" ref="G13:G26" si="0">MIN(C13:E13)</f>
        <v>55.62</v>
      </c>
      <c r="H13" s="46">
        <f>SUM(F13:G13)</f>
        <v>175.62</v>
      </c>
      <c r="I13" s="42"/>
      <c r="J13" s="101">
        <f>_xlfn.RANK.EQ(H12:H26,H12:H26,1)</f>
        <v>6</v>
      </c>
      <c r="K13" s="103">
        <f>LARGE(O12:O26,J13)</f>
        <v>19</v>
      </c>
      <c r="L13" s="75"/>
      <c r="M13" s="50">
        <v>2</v>
      </c>
      <c r="O13" s="39">
        <f t="shared" ref="O13:O16" si="1">IF(R13,P13,P28)</f>
        <v>27</v>
      </c>
      <c r="P13" s="39">
        <v>27</v>
      </c>
      <c r="Q13" s="39">
        <f>GESTEP(S14,M13)</f>
        <v>1</v>
      </c>
      <c r="R13" s="50" t="b">
        <f>AND(Q13,P26)</f>
        <v>1</v>
      </c>
    </row>
    <row r="14" spans="1:21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1">
        <f>_xlfn.RANK.EQ(H12:H26,H12:H26,1)</f>
        <v>8</v>
      </c>
      <c r="K14" s="103">
        <f>LARGE(O12:O26,J14)</f>
        <v>0</v>
      </c>
      <c r="L14" s="75"/>
      <c r="M14" s="50">
        <v>3</v>
      </c>
      <c r="O14" s="39">
        <f t="shared" si="1"/>
        <v>25</v>
      </c>
      <c r="P14" s="39">
        <v>25</v>
      </c>
      <c r="Q14" s="39">
        <f>GESTEP(S14,M14)</f>
        <v>1</v>
      </c>
      <c r="R14" s="50" t="b">
        <f>AND(Q14,P26)</f>
        <v>1</v>
      </c>
      <c r="S14" s="50">
        <f>COUNTA(D12:D26)</f>
        <v>7</v>
      </c>
    </row>
    <row r="15" spans="1:21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1">
        <f>_xlfn.RANK.EQ(H12:H26,H12:H26,1)</f>
        <v>8</v>
      </c>
      <c r="K15" s="103">
        <f>LARGE(O12:O26,J15)</f>
        <v>0</v>
      </c>
      <c r="L15" s="75"/>
      <c r="M15" s="50">
        <v>4</v>
      </c>
      <c r="O15" s="39">
        <f t="shared" si="1"/>
        <v>23</v>
      </c>
      <c r="P15" s="39">
        <v>23</v>
      </c>
      <c r="Q15" s="39">
        <f>GESTEP(S14,M15)</f>
        <v>1</v>
      </c>
      <c r="R15" s="50" t="b">
        <f>AND(Q15,P26)</f>
        <v>1</v>
      </c>
    </row>
    <row r="16" spans="1:21" ht="18" x14ac:dyDescent="0.35">
      <c r="B16" s="139" t="str">
        <f>'seznam druzstev'!D12</f>
        <v>Kuřim A</v>
      </c>
      <c r="C16" s="8">
        <v>250</v>
      </c>
      <c r="D16" s="42">
        <v>64.19</v>
      </c>
      <c r="E16" s="42">
        <v>55.91</v>
      </c>
      <c r="F16" s="42">
        <v>19.46</v>
      </c>
      <c r="G16" s="43">
        <f t="shared" si="0"/>
        <v>55.91</v>
      </c>
      <c r="H16" s="46">
        <f t="shared" si="2"/>
        <v>75.37</v>
      </c>
      <c r="I16" s="42"/>
      <c r="J16" s="101">
        <f>_xlfn.RANK.EQ(H12:H26,H12:H26,1)</f>
        <v>3</v>
      </c>
      <c r="K16" s="103">
        <f>LARGE(O12:O26,J16)</f>
        <v>25</v>
      </c>
      <c r="L16" s="75"/>
      <c r="M16" s="50">
        <v>5</v>
      </c>
      <c r="O16" s="39">
        <f t="shared" si="1"/>
        <v>21</v>
      </c>
      <c r="P16" s="39">
        <v>21</v>
      </c>
      <c r="Q16" s="39">
        <f>GESTEP(S14,M16)</f>
        <v>1</v>
      </c>
      <c r="R16" s="50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49.3</v>
      </c>
      <c r="E17" s="42">
        <v>51.18</v>
      </c>
      <c r="F17" s="42">
        <v>18.7</v>
      </c>
      <c r="G17" s="43">
        <f t="shared" si="0"/>
        <v>49.3</v>
      </c>
      <c r="H17" s="46">
        <f t="shared" si="2"/>
        <v>68</v>
      </c>
      <c r="I17" s="42"/>
      <c r="J17" s="101">
        <f>_xlfn.RANK.EQ(H12:H26,H12:H26,1)</f>
        <v>2</v>
      </c>
      <c r="K17" s="103">
        <f>LARGE(O12:O26,J17)</f>
        <v>27</v>
      </c>
      <c r="L17" s="75"/>
      <c r="M17" s="50">
        <v>6</v>
      </c>
      <c r="O17" s="39">
        <f t="shared" ref="O17:O26" si="3">IF(R17,P17,P32)</f>
        <v>19</v>
      </c>
      <c r="P17" s="39">
        <v>19</v>
      </c>
      <c r="Q17" s="39">
        <f>GESTEP(S14,M17)</f>
        <v>1</v>
      </c>
      <c r="R17" s="50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48.68</v>
      </c>
      <c r="E18" s="42">
        <v>60.02</v>
      </c>
      <c r="F18" s="42">
        <v>18.440000000000001</v>
      </c>
      <c r="G18" s="43">
        <f t="shared" si="0"/>
        <v>48.68</v>
      </c>
      <c r="H18" s="46">
        <f t="shared" si="2"/>
        <v>67.12</v>
      </c>
      <c r="I18" s="42"/>
      <c r="J18" s="101">
        <f>_xlfn.RANK.EQ(H12:H26,H12:H26,1)</f>
        <v>1</v>
      </c>
      <c r="K18" s="103">
        <f>LARGE(O12:O26,J18)</f>
        <v>30</v>
      </c>
      <c r="L18" s="75"/>
      <c r="M18" s="50">
        <v>7</v>
      </c>
      <c r="O18" s="39">
        <f t="shared" si="3"/>
        <v>17</v>
      </c>
      <c r="P18" s="39">
        <v>17</v>
      </c>
      <c r="Q18" s="39">
        <f>GESTEP(S14,M18)</f>
        <v>1</v>
      </c>
      <c r="R18" s="50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1">
        <f>_xlfn.RANK.EQ(H12:H26,H12:H26,1)</f>
        <v>8</v>
      </c>
      <c r="K19" s="103">
        <f>LARGE(O12:O26,J19)</f>
        <v>0</v>
      </c>
      <c r="L19" s="75"/>
      <c r="M19" s="50">
        <v>8</v>
      </c>
      <c r="O19" s="39">
        <f t="shared" si="3"/>
        <v>0</v>
      </c>
      <c r="P19" s="39">
        <v>15</v>
      </c>
      <c r="Q19" s="39">
        <f>GESTEP(S14,M19)</f>
        <v>0</v>
      </c>
      <c r="R19" s="50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1">
        <f>_xlfn.RANK.EQ(H12:H26,H12:H26,1)</f>
        <v>8</v>
      </c>
      <c r="K20" s="103">
        <f>LARGE(O12:O26,J20)</f>
        <v>0</v>
      </c>
      <c r="L20" s="75"/>
      <c r="M20" s="50">
        <v>9</v>
      </c>
      <c r="O20" s="39">
        <f t="shared" si="3"/>
        <v>0</v>
      </c>
      <c r="P20" s="39">
        <v>13</v>
      </c>
      <c r="Q20" s="39">
        <f>GESTEP(S14,M20)</f>
        <v>0</v>
      </c>
      <c r="R20" s="50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1">
        <f>_xlfn.RANK.EQ(H12:H26,H12:H26,1)</f>
        <v>8</v>
      </c>
      <c r="K21" s="103">
        <f>LARGE(O12:O26,J21)</f>
        <v>0</v>
      </c>
      <c r="L21" s="75"/>
      <c r="M21" s="50">
        <v>10</v>
      </c>
      <c r="O21" s="39">
        <f t="shared" si="3"/>
        <v>0</v>
      </c>
      <c r="P21" s="39">
        <v>11</v>
      </c>
      <c r="Q21" s="39">
        <f>GESTEP(S14,M21)</f>
        <v>0</v>
      </c>
      <c r="R21" s="50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1">
        <f>_xlfn.RANK.EQ(H12:H26,H12:H26,1)</f>
        <v>8</v>
      </c>
      <c r="K22" s="103">
        <f>LARGE(O12:O26,J22)</f>
        <v>0</v>
      </c>
      <c r="L22" s="75"/>
      <c r="M22" s="50">
        <v>11</v>
      </c>
      <c r="O22" s="39">
        <f t="shared" si="3"/>
        <v>0</v>
      </c>
      <c r="P22" s="39">
        <v>9</v>
      </c>
      <c r="Q22" s="39">
        <f>GESTEP(S14,M22)</f>
        <v>0</v>
      </c>
      <c r="R22" s="50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>
        <v>71.66</v>
      </c>
      <c r="E23" s="42">
        <v>73</v>
      </c>
      <c r="F23" s="42">
        <v>48.16</v>
      </c>
      <c r="G23" s="43">
        <f t="shared" si="0"/>
        <v>71.66</v>
      </c>
      <c r="H23" s="46">
        <f t="shared" si="2"/>
        <v>119.82</v>
      </c>
      <c r="I23" s="42"/>
      <c r="J23" s="101">
        <f>_xlfn.RANK.EQ(H12:H26,H12:H26,1)</f>
        <v>5</v>
      </c>
      <c r="K23" s="103">
        <f>LARGE(O12:O26,J23)</f>
        <v>21</v>
      </c>
      <c r="L23" s="75"/>
      <c r="M23" s="50">
        <v>12</v>
      </c>
      <c r="O23" s="39">
        <f t="shared" si="3"/>
        <v>0</v>
      </c>
      <c r="P23" s="39">
        <v>7</v>
      </c>
      <c r="Q23" s="39">
        <f>GESTEP(S14,M23)</f>
        <v>0</v>
      </c>
      <c r="R23" s="50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1">
        <f>_xlfn.RANK.EQ(H12:H26,H12:H26,1)</f>
        <v>8</v>
      </c>
      <c r="K24" s="103">
        <f>LARGE(O12:O26,J24)</f>
        <v>0</v>
      </c>
      <c r="L24" s="75"/>
      <c r="M24" s="50">
        <v>13</v>
      </c>
      <c r="O24" s="39">
        <f t="shared" si="3"/>
        <v>0</v>
      </c>
      <c r="P24" s="39">
        <v>5</v>
      </c>
      <c r="Q24" s="39">
        <f>GESTEP(S14,M24)</f>
        <v>0</v>
      </c>
      <c r="R24" s="50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47.59</v>
      </c>
      <c r="E25" s="42">
        <v>52.96</v>
      </c>
      <c r="F25" s="42">
        <v>34.08</v>
      </c>
      <c r="G25" s="43">
        <f>MIN(C25:E25)</f>
        <v>47.59</v>
      </c>
      <c r="H25" s="46">
        <f t="shared" si="2"/>
        <v>81.67</v>
      </c>
      <c r="I25" s="42"/>
      <c r="J25" s="101">
        <f>_xlfn.RANK.EQ(H12:H26,H12:H26,1)</f>
        <v>4</v>
      </c>
      <c r="K25" s="103">
        <f>LARGE(O12:O26,J25)</f>
        <v>23</v>
      </c>
      <c r="L25" s="75"/>
      <c r="M25" s="50">
        <v>14</v>
      </c>
      <c r="O25" s="39">
        <f t="shared" si="3"/>
        <v>0</v>
      </c>
      <c r="P25" s="39">
        <v>3</v>
      </c>
      <c r="Q25" s="39">
        <f>GESTEP(S14,M25)</f>
        <v>0</v>
      </c>
      <c r="R25" s="50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>
        <v>69.56</v>
      </c>
      <c r="E26" s="76">
        <v>66.58</v>
      </c>
      <c r="F26" s="76">
        <v>120</v>
      </c>
      <c r="G26" s="77">
        <f t="shared" si="0"/>
        <v>66.58</v>
      </c>
      <c r="H26" s="78">
        <f t="shared" si="2"/>
        <v>186.57999999999998</v>
      </c>
      <c r="I26" s="76"/>
      <c r="J26" s="102">
        <f>_xlfn.RANK.EQ(H12:H26,H12:H26,1)</f>
        <v>7</v>
      </c>
      <c r="K26" s="104">
        <f>LARGE(O12:O26,J26)</f>
        <v>17</v>
      </c>
      <c r="L26" s="79"/>
      <c r="M26" s="50">
        <v>15</v>
      </c>
      <c r="O26" s="39">
        <f t="shared" si="3"/>
        <v>0</v>
      </c>
      <c r="P26" s="39">
        <f>'[1]bodové hodnocení'!A21</f>
        <v>1</v>
      </c>
      <c r="Q26" s="39">
        <f>GESTEP(S28,M26)</f>
        <v>0</v>
      </c>
      <c r="R26" s="50" t="b">
        <f>AND(Q26,P40)</f>
        <v>0</v>
      </c>
    </row>
    <row r="27" spans="2:18" ht="17.5" x14ac:dyDescent="0.35">
      <c r="O27" s="39">
        <v>0</v>
      </c>
      <c r="P27" s="39">
        <v>0</v>
      </c>
      <c r="Q27" s="39"/>
      <c r="R27" s="39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soutezi'!D9</f>
        <v>45785</v>
      </c>
      <c r="E7" s="157"/>
      <c r="G7" s="3" t="str">
        <f>'seznam soutezi'!E9</f>
        <v>Přísnotice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12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39" t="str">
        <f>'seznam druzstev'!D9</f>
        <v>Hlína</v>
      </c>
      <c r="C13" s="8">
        <v>250</v>
      </c>
      <c r="D13" s="42">
        <v>47.58</v>
      </c>
      <c r="E13" s="42">
        <v>52.26</v>
      </c>
      <c r="F13" s="42">
        <v>20.85</v>
      </c>
      <c r="G13" s="43">
        <f t="shared" ref="G13:G26" si="0">MIN(C13:E13)</f>
        <v>47.58</v>
      </c>
      <c r="H13" s="46">
        <f>SUM(F13:G13)</f>
        <v>68.430000000000007</v>
      </c>
      <c r="I13" s="42"/>
      <c r="J13" s="105">
        <f>_xlfn.RANK.EQ(H12:H26,H12:H26,1)</f>
        <v>6</v>
      </c>
      <c r="K13" s="103">
        <f>LARGE(O12:O26,J13)</f>
        <v>19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>
        <v>56.38</v>
      </c>
      <c r="E14" s="42">
        <v>59.77</v>
      </c>
      <c r="F14" s="42">
        <v>78.28</v>
      </c>
      <c r="G14" s="43">
        <f t="shared" si="0"/>
        <v>56.38</v>
      </c>
      <c r="H14" s="46">
        <f t="shared" ref="H14:H26" si="2">SUM(F14:G14)</f>
        <v>134.66</v>
      </c>
      <c r="I14" s="42"/>
      <c r="J14" s="105">
        <f>_xlfn.RANK.EQ(H12:H26,H12:H26,1)</f>
        <v>11</v>
      </c>
      <c r="K14" s="103">
        <f>LARGE(O12:O26,J14)</f>
        <v>9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11</v>
      </c>
    </row>
    <row r="15" spans="1:19" ht="18" x14ac:dyDescent="0.35">
      <c r="B15" s="139" t="str">
        <f>'seznam druzstev'!D11</f>
        <v>Ivančice</v>
      </c>
      <c r="C15" s="8">
        <v>250</v>
      </c>
      <c r="D15" s="42">
        <v>80.02</v>
      </c>
      <c r="E15" s="42">
        <v>120</v>
      </c>
      <c r="F15" s="42">
        <v>31.65</v>
      </c>
      <c r="G15" s="43">
        <f t="shared" si="0"/>
        <v>80.02</v>
      </c>
      <c r="H15" s="46">
        <f t="shared" si="2"/>
        <v>111.66999999999999</v>
      </c>
      <c r="I15" s="42"/>
      <c r="J15" s="105">
        <f>_xlfn.RANK.EQ(H12:H26,H12:H26,1)</f>
        <v>10</v>
      </c>
      <c r="K15" s="103">
        <f>LARGE(O12:O26,J15)</f>
        <v>11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39" t="str">
        <f>'seznam druzstev'!D12</f>
        <v>Kuřim A</v>
      </c>
      <c r="C16" s="8">
        <v>250</v>
      </c>
      <c r="D16" s="42">
        <v>47.92</v>
      </c>
      <c r="E16" s="42">
        <v>52.74</v>
      </c>
      <c r="F16" s="42">
        <v>24.97</v>
      </c>
      <c r="G16" s="43">
        <f t="shared" si="0"/>
        <v>47.92</v>
      </c>
      <c r="H16" s="46">
        <f t="shared" si="2"/>
        <v>72.89</v>
      </c>
      <c r="I16" s="42"/>
      <c r="J16" s="105">
        <f>_xlfn.RANK.EQ(H12:H26,H12:H26,1)</f>
        <v>7</v>
      </c>
      <c r="K16" s="103">
        <f>LARGE(O12:O26,J16)</f>
        <v>17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46.95</v>
      </c>
      <c r="E17" s="42">
        <v>49.11</v>
      </c>
      <c r="F17" s="42">
        <v>16.600000000000001</v>
      </c>
      <c r="G17" s="43">
        <f t="shared" si="0"/>
        <v>46.95</v>
      </c>
      <c r="H17" s="46">
        <f t="shared" si="2"/>
        <v>63.550000000000004</v>
      </c>
      <c r="I17" s="42"/>
      <c r="J17" s="105">
        <f>_xlfn.RANK.EQ(H12:H26,H12:H26,1)</f>
        <v>1</v>
      </c>
      <c r="K17" s="103">
        <f>LARGE(O12:O26,J17)</f>
        <v>30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43.98</v>
      </c>
      <c r="E18" s="42">
        <v>62.81</v>
      </c>
      <c r="F18" s="42">
        <v>19.690000000000001</v>
      </c>
      <c r="G18" s="43">
        <f t="shared" si="0"/>
        <v>43.98</v>
      </c>
      <c r="H18" s="46">
        <f t="shared" si="2"/>
        <v>63.67</v>
      </c>
      <c r="I18" s="42"/>
      <c r="J18" s="105">
        <f>_xlfn.RANK.EQ(H12:H26,H12:H26,1)</f>
        <v>2</v>
      </c>
      <c r="K18" s="103">
        <f>LARGE(O12:O26,J18)</f>
        <v>27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>
        <v>45.99</v>
      </c>
      <c r="E19" s="42">
        <v>120</v>
      </c>
      <c r="F19" s="42">
        <v>18.77</v>
      </c>
      <c r="G19" s="43">
        <f t="shared" si="0"/>
        <v>45.99</v>
      </c>
      <c r="H19" s="46">
        <f t="shared" si="2"/>
        <v>64.760000000000005</v>
      </c>
      <c r="I19" s="42"/>
      <c r="J19" s="105">
        <f>_xlfn.RANK.EQ(H12:H26,H12:H26,1)</f>
        <v>3</v>
      </c>
      <c r="K19" s="103">
        <f>LARGE(O12:O26,J19)</f>
        <v>25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39" t="str">
        <f>'seznam druzstev'!D16</f>
        <v>Přísnotice</v>
      </c>
      <c r="C20" s="8">
        <v>250</v>
      </c>
      <c r="D20" s="42">
        <v>59.01</v>
      </c>
      <c r="E20" s="42">
        <v>57.06</v>
      </c>
      <c r="F20" s="42">
        <v>31.43</v>
      </c>
      <c r="G20" s="43">
        <f t="shared" si="0"/>
        <v>57.06</v>
      </c>
      <c r="H20" s="46">
        <f t="shared" si="2"/>
        <v>88.490000000000009</v>
      </c>
      <c r="I20" s="42"/>
      <c r="J20" s="105">
        <f>_xlfn.RANK.EQ(H12:H26,H12:H26,1)</f>
        <v>8</v>
      </c>
      <c r="K20" s="103">
        <f>LARGE(O12:O26,J20)</f>
        <v>15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12</v>
      </c>
      <c r="K21" s="103">
        <f>LARGE(O12:O26,J21)</f>
        <v>0</v>
      </c>
      <c r="L21" s="10"/>
      <c r="M21" s="38">
        <v>10</v>
      </c>
      <c r="N21" s="38"/>
      <c r="O21" s="40">
        <f t="shared" si="3"/>
        <v>11</v>
      </c>
      <c r="P21" s="40">
        <v>11</v>
      </c>
      <c r="Q21" s="40">
        <f>GESTEP(S14,M21)</f>
        <v>1</v>
      </c>
      <c r="R21" s="38" t="b">
        <f>AND(Q21,P26)</f>
        <v>1</v>
      </c>
    </row>
    <row r="22" spans="2:18" ht="18" x14ac:dyDescent="0.35">
      <c r="B22" s="139" t="str">
        <f>'seznam druzstev'!D18</f>
        <v>Sivice</v>
      </c>
      <c r="C22" s="8">
        <v>250</v>
      </c>
      <c r="D22" s="42">
        <v>46.98</v>
      </c>
      <c r="E22" s="42">
        <v>54.99</v>
      </c>
      <c r="F22" s="42">
        <v>18.649999999999999</v>
      </c>
      <c r="G22" s="43">
        <f t="shared" si="0"/>
        <v>46.98</v>
      </c>
      <c r="H22" s="46">
        <f t="shared" si="2"/>
        <v>65.63</v>
      </c>
      <c r="I22" s="42"/>
      <c r="J22" s="105">
        <f>_xlfn.RANK.EQ(H12:H26,H12:H26,1)</f>
        <v>4</v>
      </c>
      <c r="K22" s="103">
        <f>LARGE(O12:O26,J22)</f>
        <v>23</v>
      </c>
      <c r="L22" s="10"/>
      <c r="M22" s="38">
        <v>11</v>
      </c>
      <c r="N22" s="38"/>
      <c r="O22" s="40">
        <f t="shared" si="3"/>
        <v>9</v>
      </c>
      <c r="P22" s="40">
        <v>9</v>
      </c>
      <c r="Q22" s="40">
        <f>GESTEP(S14,M22)</f>
        <v>1</v>
      </c>
      <c r="R22" s="38" t="b">
        <f>AND(Q22,P26)</f>
        <v>1</v>
      </c>
    </row>
    <row r="23" spans="2:18" ht="18" x14ac:dyDescent="0.35">
      <c r="B23" s="139" t="str">
        <f>'seznam druzstev'!D19</f>
        <v>Slavkov u Brna A</v>
      </c>
      <c r="C23" s="8">
        <v>250</v>
      </c>
      <c r="D23" s="42">
        <v>67.14</v>
      </c>
      <c r="E23" s="42">
        <v>68.959999999999994</v>
      </c>
      <c r="F23" s="42">
        <v>30.46</v>
      </c>
      <c r="G23" s="43">
        <f t="shared" si="0"/>
        <v>67.14</v>
      </c>
      <c r="H23" s="46">
        <f t="shared" si="2"/>
        <v>97.6</v>
      </c>
      <c r="I23" s="42"/>
      <c r="J23" s="105">
        <f>_xlfn.RANK.EQ(H12:H26,H12:H26,1)</f>
        <v>9</v>
      </c>
      <c r="K23" s="103">
        <f>LARGE(O12:O26,J23)</f>
        <v>13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12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120</v>
      </c>
      <c r="E25" s="42">
        <v>50.46</v>
      </c>
      <c r="F25" s="42">
        <v>16.77</v>
      </c>
      <c r="G25" s="43">
        <f>MIN(C25:E25)</f>
        <v>50.46</v>
      </c>
      <c r="H25" s="46">
        <f t="shared" si="2"/>
        <v>67.23</v>
      </c>
      <c r="I25" s="42"/>
      <c r="J25" s="105">
        <f>_xlfn.RANK.EQ(H12:H26,H12:H26,1)</f>
        <v>5</v>
      </c>
      <c r="K25" s="103">
        <f>LARGE(O12:O26,J25)</f>
        <v>21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12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Normal="100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soutezi'!D10</f>
        <v>45787</v>
      </c>
      <c r="E7" s="157"/>
      <c r="G7" s="3" t="str">
        <f>'seznam soutezi'!E10</f>
        <v>Lelekovice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ht="15" thickBot="1" x14ac:dyDescent="0.4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88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12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39" t="str">
        <f>'seznam druzstev'!D9</f>
        <v>Hlína</v>
      </c>
      <c r="C13" s="8">
        <v>250</v>
      </c>
      <c r="D13" s="42">
        <v>120</v>
      </c>
      <c r="E13" s="42">
        <v>52.81</v>
      </c>
      <c r="F13" s="89">
        <v>120</v>
      </c>
      <c r="G13" s="43">
        <f t="shared" ref="G13:G26" si="0">MIN(C13:E13)</f>
        <v>52.81</v>
      </c>
      <c r="H13" s="46">
        <f>SUM(F13:G13)</f>
        <v>172.81</v>
      </c>
      <c r="I13" s="42"/>
      <c r="J13" s="105">
        <f>_xlfn.RANK.EQ(H12:H26,H12:H26,1)</f>
        <v>10</v>
      </c>
      <c r="K13" s="103">
        <f>LARGE(O12:O26,J13)</f>
        <v>11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>
        <v>56.05</v>
      </c>
      <c r="E14" s="42">
        <v>120</v>
      </c>
      <c r="F14" s="90">
        <v>120</v>
      </c>
      <c r="G14" s="43">
        <f t="shared" si="0"/>
        <v>56.05</v>
      </c>
      <c r="H14" s="46">
        <f t="shared" ref="H14:H26" si="2">SUM(F14:G14)</f>
        <v>176.05</v>
      </c>
      <c r="I14" s="42"/>
      <c r="J14" s="105">
        <f>_xlfn.RANK.EQ(H12:H26,H12:H26,1)</f>
        <v>11</v>
      </c>
      <c r="K14" s="103">
        <f>LARGE(O12:O26,J14)</f>
        <v>9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11</v>
      </c>
    </row>
    <row r="15" spans="1:19" ht="18" x14ac:dyDescent="0.35">
      <c r="B15" s="139" t="str">
        <f>'seznam druzstev'!D11</f>
        <v>Ivančice</v>
      </c>
      <c r="C15" s="8">
        <v>250</v>
      </c>
      <c r="D15" s="42">
        <v>64.25</v>
      </c>
      <c r="E15" s="42">
        <v>68.599999999999994</v>
      </c>
      <c r="F15" s="89">
        <v>37.07</v>
      </c>
      <c r="G15" s="43">
        <f t="shared" si="0"/>
        <v>64.25</v>
      </c>
      <c r="H15" s="46">
        <f t="shared" si="2"/>
        <v>101.32</v>
      </c>
      <c r="I15" s="42"/>
      <c r="J15" s="105">
        <f>_xlfn.RANK.EQ(H12:H26,H12:H26,1)</f>
        <v>8</v>
      </c>
      <c r="K15" s="103">
        <f>LARGE(O12:O26,J15)</f>
        <v>15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39" t="str">
        <f>'seznam druzstev'!D12</f>
        <v>Kuřim A</v>
      </c>
      <c r="C16" s="8">
        <v>250</v>
      </c>
      <c r="D16" s="42">
        <v>49.8</v>
      </c>
      <c r="E16" s="42">
        <v>52.12</v>
      </c>
      <c r="F16" s="91">
        <v>17.010000000000002</v>
      </c>
      <c r="G16" s="43">
        <f t="shared" si="0"/>
        <v>49.8</v>
      </c>
      <c r="H16" s="46">
        <f t="shared" si="2"/>
        <v>66.81</v>
      </c>
      <c r="I16" s="42"/>
      <c r="J16" s="105">
        <f>_xlfn.RANK.EQ(H12:H26,H12:H26,1)</f>
        <v>3</v>
      </c>
      <c r="K16" s="103">
        <f>LARGE(O12:O26,J16)</f>
        <v>25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49.3</v>
      </c>
      <c r="E17" s="42">
        <v>53.92</v>
      </c>
      <c r="F17" s="92">
        <v>15.49</v>
      </c>
      <c r="G17" s="43">
        <f t="shared" si="0"/>
        <v>49.3</v>
      </c>
      <c r="H17" s="46">
        <f t="shared" si="2"/>
        <v>64.789999999999992</v>
      </c>
      <c r="I17" s="42"/>
      <c r="J17" s="105">
        <f>_xlfn.RANK.EQ(H12:H26,H12:H26,1)</f>
        <v>2</v>
      </c>
      <c r="K17" s="103">
        <f>LARGE(O12:O26,J17)</f>
        <v>27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44.2</v>
      </c>
      <c r="E18" s="42">
        <v>55.33</v>
      </c>
      <c r="F18" s="89">
        <v>23.23</v>
      </c>
      <c r="G18" s="43">
        <f t="shared" si="0"/>
        <v>44.2</v>
      </c>
      <c r="H18" s="46">
        <f t="shared" si="2"/>
        <v>67.430000000000007</v>
      </c>
      <c r="I18" s="42"/>
      <c r="J18" s="105">
        <f>_xlfn.RANK.EQ(H12:H26,H12:H26,1)</f>
        <v>4</v>
      </c>
      <c r="K18" s="103">
        <f>LARGE(O12:O26,J18)</f>
        <v>23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>
        <v>49.41</v>
      </c>
      <c r="E19" s="42">
        <v>54.27</v>
      </c>
      <c r="F19" s="89">
        <v>19.55</v>
      </c>
      <c r="G19" s="43">
        <f t="shared" si="0"/>
        <v>49.41</v>
      </c>
      <c r="H19" s="46">
        <f t="shared" si="2"/>
        <v>68.959999999999994</v>
      </c>
      <c r="I19" s="42"/>
      <c r="J19" s="105">
        <f>_xlfn.RANK.EQ(H12:H26,H12:H26,1)</f>
        <v>5</v>
      </c>
      <c r="K19" s="103">
        <f>LARGE(O12:O26,J19)</f>
        <v>21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39" t="str">
        <f>'seznam druzstev'!D16</f>
        <v>Přísnotice</v>
      </c>
      <c r="C20" s="8">
        <v>250</v>
      </c>
      <c r="D20" s="42">
        <v>51.49</v>
      </c>
      <c r="E20" s="42">
        <v>120</v>
      </c>
      <c r="F20" s="92">
        <v>120</v>
      </c>
      <c r="G20" s="43">
        <f t="shared" si="0"/>
        <v>51.49</v>
      </c>
      <c r="H20" s="46">
        <f t="shared" si="2"/>
        <v>171.49</v>
      </c>
      <c r="I20" s="42"/>
      <c r="J20" s="105">
        <f>_xlfn.RANK.EQ(H12:H26,H12:H26,1)</f>
        <v>9</v>
      </c>
      <c r="K20" s="103">
        <f>LARGE(O12:O26,J20)</f>
        <v>13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89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12</v>
      </c>
      <c r="K21" s="103">
        <f>LARGE(O12:O26,J21)</f>
        <v>0</v>
      </c>
      <c r="L21" s="10"/>
      <c r="M21" s="38">
        <v>10</v>
      </c>
      <c r="N21" s="38"/>
      <c r="O21" s="40">
        <f t="shared" si="3"/>
        <v>11</v>
      </c>
      <c r="P21" s="40">
        <v>11</v>
      </c>
      <c r="Q21" s="40">
        <f>GESTEP(S14,M21)</f>
        <v>1</v>
      </c>
      <c r="R21" s="38" t="b">
        <f>AND(Q21,P26)</f>
        <v>1</v>
      </c>
    </row>
    <row r="22" spans="2:18" ht="18" x14ac:dyDescent="0.35">
      <c r="B22" s="139" t="str">
        <f>'seznam druzstev'!D18</f>
        <v>Sivice</v>
      </c>
      <c r="C22" s="8">
        <v>250</v>
      </c>
      <c r="D22" s="42">
        <v>48.06</v>
      </c>
      <c r="E22" s="42">
        <v>120</v>
      </c>
      <c r="F22" s="89">
        <v>20.98</v>
      </c>
      <c r="G22" s="43">
        <f t="shared" si="0"/>
        <v>48.06</v>
      </c>
      <c r="H22" s="46">
        <f t="shared" si="2"/>
        <v>69.040000000000006</v>
      </c>
      <c r="I22" s="42"/>
      <c r="J22" s="105">
        <f>_xlfn.RANK.EQ(H12:H26,H12:H26,1)</f>
        <v>6</v>
      </c>
      <c r="K22" s="103">
        <f>LARGE(O12:O26,J22)</f>
        <v>19</v>
      </c>
      <c r="L22" s="10"/>
      <c r="M22" s="38">
        <v>11</v>
      </c>
      <c r="N22" s="38"/>
      <c r="O22" s="40">
        <f t="shared" si="3"/>
        <v>9</v>
      </c>
      <c r="P22" s="40">
        <v>9</v>
      </c>
      <c r="Q22" s="40">
        <f>GESTEP(S14,M22)</f>
        <v>1</v>
      </c>
      <c r="R22" s="38" t="b">
        <f>AND(Q22,P26)</f>
        <v>1</v>
      </c>
    </row>
    <row r="23" spans="2:18" ht="18" x14ac:dyDescent="0.35">
      <c r="B23" s="139" t="str">
        <f>'seznam druzstev'!D19</f>
        <v>Slavkov u Brna A</v>
      </c>
      <c r="C23" s="8">
        <v>250</v>
      </c>
      <c r="D23" s="42">
        <v>61.51</v>
      </c>
      <c r="E23" s="42">
        <v>65.94</v>
      </c>
      <c r="F23" s="89">
        <v>23.01</v>
      </c>
      <c r="G23" s="43">
        <f t="shared" si="0"/>
        <v>61.51</v>
      </c>
      <c r="H23" s="46">
        <f t="shared" si="2"/>
        <v>84.52</v>
      </c>
      <c r="I23" s="42"/>
      <c r="J23" s="105">
        <f>_xlfn.RANK.EQ(H12:H26,H12:H26,1)</f>
        <v>7</v>
      </c>
      <c r="K23" s="103">
        <f>LARGE(O12:O26,J23)</f>
        <v>17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89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12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47.72</v>
      </c>
      <c r="E25" s="42">
        <v>120</v>
      </c>
      <c r="F25" s="89">
        <v>15.04</v>
      </c>
      <c r="G25" s="43">
        <f>MIN(C25:E25)</f>
        <v>47.72</v>
      </c>
      <c r="H25" s="46">
        <f>SUM(F25:G25)</f>
        <v>62.76</v>
      </c>
      <c r="I25" s="42"/>
      <c r="J25" s="105">
        <f>_xlfn.RANK.EQ(H12:H26,H12:H26,1)</f>
        <v>1</v>
      </c>
      <c r="K25" s="103">
        <f>LARGE(O12:O26,J25)</f>
        <v>30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12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soutezi'!D11</f>
        <v>45801</v>
      </c>
      <c r="E7" s="157"/>
      <c r="G7" s="3" t="str">
        <f>'seznam soutezi'!E11</f>
        <v>Kuřim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11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39" t="str">
        <f>'seznam druzstev'!D9</f>
        <v>Hlína</v>
      </c>
      <c r="C13" s="8">
        <v>250</v>
      </c>
      <c r="D13" s="42">
        <v>48.79</v>
      </c>
      <c r="E13" s="42">
        <v>53.54</v>
      </c>
      <c r="F13" s="42">
        <v>19.34</v>
      </c>
      <c r="G13" s="43">
        <f t="shared" ref="G13:G26" si="0">MIN(C13:E13)</f>
        <v>48.79</v>
      </c>
      <c r="H13" s="46">
        <f>SUM(F13:G13)</f>
        <v>68.13</v>
      </c>
      <c r="I13" s="42"/>
      <c r="J13" s="105">
        <v>2</v>
      </c>
      <c r="K13" s="103">
        <f>LARGE(O12:O26,J13)</f>
        <v>27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>
        <v>62.07</v>
      </c>
      <c r="E14" s="42">
        <v>63.71</v>
      </c>
      <c r="F14" s="42">
        <v>52.82</v>
      </c>
      <c r="G14" s="43">
        <f t="shared" si="0"/>
        <v>62.07</v>
      </c>
      <c r="H14" s="46">
        <f t="shared" ref="H14:H26" si="2">SUM(F14:G14)</f>
        <v>114.89</v>
      </c>
      <c r="I14" s="42"/>
      <c r="J14" s="105">
        <f>_xlfn.RANK.EQ(H12:H26,H12:H26,1)</f>
        <v>10</v>
      </c>
      <c r="K14" s="103">
        <f>LARGE(O12:O26,J14)</f>
        <v>11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10</v>
      </c>
    </row>
    <row r="15" spans="1:19" ht="18" x14ac:dyDescent="0.35">
      <c r="B15" s="139" t="str">
        <f>'seznam druzstev'!D11</f>
        <v>Ivančice</v>
      </c>
      <c r="C15" s="8">
        <v>250</v>
      </c>
      <c r="D15" s="42">
        <v>69</v>
      </c>
      <c r="E15" s="42">
        <v>66.349999999999994</v>
      </c>
      <c r="F15" s="42">
        <v>34.5</v>
      </c>
      <c r="G15" s="43">
        <f t="shared" si="0"/>
        <v>66.349999999999994</v>
      </c>
      <c r="H15" s="46">
        <f t="shared" si="2"/>
        <v>100.85</v>
      </c>
      <c r="I15" s="42"/>
      <c r="J15" s="105">
        <f>_xlfn.RANK.EQ(H12:H26,H12:H26,1)</f>
        <v>9</v>
      </c>
      <c r="K15" s="103">
        <f>LARGE(O12:O26,J15)</f>
        <v>13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39" t="str">
        <f>'seznam druzstev'!D12</f>
        <v>Kuřim A</v>
      </c>
      <c r="C16" s="8">
        <v>250</v>
      </c>
      <c r="D16" s="42">
        <v>50.45</v>
      </c>
      <c r="E16" s="42">
        <v>56.33</v>
      </c>
      <c r="F16" s="42">
        <v>33.94</v>
      </c>
      <c r="G16" s="43">
        <f t="shared" si="0"/>
        <v>50.45</v>
      </c>
      <c r="H16" s="46">
        <f t="shared" si="2"/>
        <v>84.39</v>
      </c>
      <c r="I16" s="42"/>
      <c r="J16" s="105">
        <f>_xlfn.RANK.EQ(H12:H26,H12:H26,1)</f>
        <v>7</v>
      </c>
      <c r="K16" s="103">
        <f>LARGE(O12:O26,J16)</f>
        <v>17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49.28</v>
      </c>
      <c r="E17" s="42">
        <v>120</v>
      </c>
      <c r="F17" s="42">
        <v>21.23</v>
      </c>
      <c r="G17" s="43">
        <f t="shared" si="0"/>
        <v>49.28</v>
      </c>
      <c r="H17" s="46">
        <f t="shared" si="2"/>
        <v>70.510000000000005</v>
      </c>
      <c r="I17" s="42"/>
      <c r="J17" s="105">
        <f>_xlfn.RANK.EQ(H12:H26,H12:H26,1)</f>
        <v>4</v>
      </c>
      <c r="K17" s="103">
        <f>LARGE(O12:O26,J17)</f>
        <v>23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48.66</v>
      </c>
      <c r="E18" s="42">
        <v>55.11</v>
      </c>
      <c r="F18" s="42">
        <v>17.59</v>
      </c>
      <c r="G18" s="43">
        <f t="shared" si="0"/>
        <v>48.66</v>
      </c>
      <c r="H18" s="46">
        <f t="shared" si="2"/>
        <v>66.25</v>
      </c>
      <c r="I18" s="42"/>
      <c r="J18" s="105">
        <f>_xlfn.RANK.EQ(H12:H26,H12:H26,1)</f>
        <v>1</v>
      </c>
      <c r="K18" s="103">
        <f>LARGE(O12:O26,J18)</f>
        <v>30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>
        <v>46.75</v>
      </c>
      <c r="E19" s="42">
        <v>51.31</v>
      </c>
      <c r="F19" s="42">
        <v>27.84</v>
      </c>
      <c r="G19" s="43">
        <f t="shared" si="0"/>
        <v>46.75</v>
      </c>
      <c r="H19" s="46">
        <f t="shared" si="2"/>
        <v>74.59</v>
      </c>
      <c r="I19" s="42"/>
      <c r="J19" s="105">
        <f>_xlfn.RANK.EQ(H12:H26,H12:H26,1)</f>
        <v>5</v>
      </c>
      <c r="K19" s="103">
        <f>LARGE(O12:O26,J19)</f>
        <v>21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39" t="str">
        <f>'seznam druzstev'!D16</f>
        <v>Přísnotice</v>
      </c>
      <c r="C20" s="8">
        <v>250</v>
      </c>
      <c r="D20" s="42">
        <v>56.36</v>
      </c>
      <c r="E20" s="42">
        <v>120</v>
      </c>
      <c r="F20" s="42">
        <v>27.11</v>
      </c>
      <c r="G20" s="43">
        <f t="shared" si="0"/>
        <v>56.36</v>
      </c>
      <c r="H20" s="46">
        <f t="shared" si="2"/>
        <v>83.47</v>
      </c>
      <c r="I20" s="42"/>
      <c r="J20" s="105">
        <f>_xlfn.RANK.EQ(H12:H26,H12:H26,1)</f>
        <v>6</v>
      </c>
      <c r="K20" s="103">
        <f>LARGE(O12:O26,J20)</f>
        <v>19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11</v>
      </c>
      <c r="K21" s="103">
        <f>LARGE(O12:O26,J21)</f>
        <v>0</v>
      </c>
      <c r="L21" s="10"/>
      <c r="M21" s="38">
        <v>10</v>
      </c>
      <c r="N21" s="38"/>
      <c r="O21" s="40">
        <f t="shared" si="3"/>
        <v>11</v>
      </c>
      <c r="P21" s="40">
        <v>11</v>
      </c>
      <c r="Q21" s="40">
        <f>GESTEP(S14,M21)</f>
        <v>1</v>
      </c>
      <c r="R21" s="38" t="b">
        <f>AND(Q21,P26)</f>
        <v>1</v>
      </c>
    </row>
    <row r="22" spans="2:18" ht="18" x14ac:dyDescent="0.35">
      <c r="B22" s="139" t="str">
        <f>'seznam druzstev'!D18</f>
        <v>Sivice</v>
      </c>
      <c r="C22" s="8">
        <v>250</v>
      </c>
      <c r="D22" s="42">
        <v>47.75</v>
      </c>
      <c r="E22" s="42">
        <v>55.28</v>
      </c>
      <c r="F22" s="42">
        <v>20.38</v>
      </c>
      <c r="G22" s="43">
        <f t="shared" si="0"/>
        <v>47.75</v>
      </c>
      <c r="H22" s="46">
        <f t="shared" si="2"/>
        <v>68.13</v>
      </c>
      <c r="I22" s="42"/>
      <c r="J22" s="105">
        <v>3</v>
      </c>
      <c r="K22" s="103">
        <f>LARGE(O12:O26,J22)</f>
        <v>25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>
        <v>64.63</v>
      </c>
      <c r="E26" s="76">
        <v>56.09</v>
      </c>
      <c r="F26" s="76">
        <v>32.380000000000003</v>
      </c>
      <c r="G26" s="77">
        <f t="shared" si="0"/>
        <v>56.09</v>
      </c>
      <c r="H26" s="78">
        <f t="shared" si="2"/>
        <v>88.47</v>
      </c>
      <c r="I26" s="76"/>
      <c r="J26" s="106">
        <f>_xlfn.RANK.EQ(H12:H26,H12:H26,1)</f>
        <v>8</v>
      </c>
      <c r="K26" s="104">
        <f>LARGE(O12:O26,J26)</f>
        <v>15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soutezi'!D12</f>
        <v>45815</v>
      </c>
      <c r="E7" s="157"/>
      <c r="G7" s="3" t="str">
        <f>'seznam soutezi'!E12</f>
        <v>Hlína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9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39" t="str">
        <f>'seznam druzstev'!D9</f>
        <v>Hlína</v>
      </c>
      <c r="C13" s="8">
        <v>250</v>
      </c>
      <c r="D13" s="42">
        <v>49.61</v>
      </c>
      <c r="E13" s="42">
        <v>55.56</v>
      </c>
      <c r="F13" s="42">
        <v>19.899999999999999</v>
      </c>
      <c r="G13" s="43">
        <f t="shared" ref="G13:G26" si="0">MIN(C13:E13)</f>
        <v>49.61</v>
      </c>
      <c r="H13" s="46">
        <f>SUM(F13:G13)</f>
        <v>69.509999999999991</v>
      </c>
      <c r="I13" s="42"/>
      <c r="J13" s="105">
        <f>_xlfn.RANK.EQ(H12:H26,H12:H26,1)</f>
        <v>4</v>
      </c>
      <c r="K13" s="103">
        <f>LARGE(O12:O26,J13)</f>
        <v>23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>
        <v>54.39</v>
      </c>
      <c r="E14" s="42">
        <v>67.099999999999994</v>
      </c>
      <c r="F14" s="42">
        <v>26.85</v>
      </c>
      <c r="G14" s="43">
        <f t="shared" si="0"/>
        <v>54.39</v>
      </c>
      <c r="H14" s="46">
        <f t="shared" ref="H14:H26" si="2">SUM(F14:G14)</f>
        <v>81.240000000000009</v>
      </c>
      <c r="I14" s="42"/>
      <c r="J14" s="105">
        <f>_xlfn.RANK.EQ(H12:H26,H12:H26,1)</f>
        <v>6</v>
      </c>
      <c r="K14" s="103">
        <f>LARGE(O12:O26,J14)</f>
        <v>19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8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9</v>
      </c>
      <c r="K15" s="103">
        <f>LARGE(O12:O26,J15)</f>
        <v>0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39" t="str">
        <f>'seznam druzstev'!D12</f>
        <v>Kuřim A</v>
      </c>
      <c r="C16" s="8">
        <v>250</v>
      </c>
      <c r="D16" s="42">
        <v>50.71</v>
      </c>
      <c r="E16" s="42">
        <v>55.37</v>
      </c>
      <c r="F16" s="42">
        <v>15.9</v>
      </c>
      <c r="G16" s="43">
        <f t="shared" si="0"/>
        <v>50.71</v>
      </c>
      <c r="H16" s="46">
        <f t="shared" si="2"/>
        <v>66.61</v>
      </c>
      <c r="I16" s="42"/>
      <c r="J16" s="105">
        <f>_xlfn.RANK.EQ(H12:H26,H12:H26,1)</f>
        <v>3</v>
      </c>
      <c r="K16" s="103">
        <f>LARGE(O12:O26,J16)</f>
        <v>25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49.31</v>
      </c>
      <c r="E17" s="42">
        <v>53.76</v>
      </c>
      <c r="F17" s="42">
        <v>14.27</v>
      </c>
      <c r="G17" s="43">
        <f t="shared" si="0"/>
        <v>49.31</v>
      </c>
      <c r="H17" s="46">
        <f t="shared" si="2"/>
        <v>63.58</v>
      </c>
      <c r="I17" s="42"/>
      <c r="J17" s="105">
        <f>_xlfn.RANK.EQ(H12:H26,H12:H26,1)</f>
        <v>1</v>
      </c>
      <c r="K17" s="103">
        <f>LARGE(O12:O26,J17)</f>
        <v>30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47.81</v>
      </c>
      <c r="E18" s="42">
        <v>55.57</v>
      </c>
      <c r="F18" s="42">
        <v>56.14</v>
      </c>
      <c r="G18" s="43">
        <f t="shared" si="0"/>
        <v>47.81</v>
      </c>
      <c r="H18" s="46">
        <f t="shared" si="2"/>
        <v>103.95</v>
      </c>
      <c r="I18" s="42"/>
      <c r="J18" s="105">
        <f>_xlfn.RANK.EQ(H12:H26,H12:H26,1)</f>
        <v>8</v>
      </c>
      <c r="K18" s="103">
        <f>LARGE(O12:O26,J18)</f>
        <v>15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9</v>
      </c>
      <c r="K19" s="103">
        <f>LARGE(O12:O26,J19)</f>
        <v>0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39" t="str">
        <f>'seznam druzstev'!D16</f>
        <v>Přísnotice</v>
      </c>
      <c r="C20" s="8">
        <v>250</v>
      </c>
      <c r="D20" s="42">
        <v>59.2</v>
      </c>
      <c r="E20" s="42">
        <v>58.87</v>
      </c>
      <c r="F20" s="42">
        <v>20.66</v>
      </c>
      <c r="G20" s="43">
        <f t="shared" si="0"/>
        <v>58.87</v>
      </c>
      <c r="H20" s="46">
        <f t="shared" si="2"/>
        <v>79.53</v>
      </c>
      <c r="I20" s="42"/>
      <c r="J20" s="105">
        <f>_xlfn.RANK.EQ(H12:H26,H12:H26,1)</f>
        <v>5</v>
      </c>
      <c r="K20" s="103">
        <f>LARGE(O12:O26,J20)</f>
        <v>21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9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9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9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9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46.55</v>
      </c>
      <c r="E25" s="42">
        <v>50.59</v>
      </c>
      <c r="F25" s="42">
        <v>20.04</v>
      </c>
      <c r="G25" s="43">
        <f>MIN(C25:E25)</f>
        <v>46.55</v>
      </c>
      <c r="H25" s="46">
        <f t="shared" si="2"/>
        <v>66.59</v>
      </c>
      <c r="I25" s="42"/>
      <c r="J25" s="105">
        <f>_xlfn.RANK.EQ(H12:H26,H12:H26,1)</f>
        <v>2</v>
      </c>
      <c r="K25" s="103">
        <f>LARGE(O12:O26,J25)</f>
        <v>27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>
        <v>58.69</v>
      </c>
      <c r="E26" s="76">
        <v>59.79</v>
      </c>
      <c r="F26" s="76">
        <v>28.85</v>
      </c>
      <c r="G26" s="77">
        <f t="shared" si="0"/>
        <v>58.69</v>
      </c>
      <c r="H26" s="78">
        <f t="shared" si="2"/>
        <v>87.539999999999992</v>
      </c>
      <c r="I26" s="76"/>
      <c r="J26" s="106">
        <f>_xlfn.RANK.EQ(H12:H26,H12:H26,1)</f>
        <v>7</v>
      </c>
      <c r="K26" s="104">
        <f>LARGE(O12:O26,J26)</f>
        <v>17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soutezi'!D13</f>
        <v>45823</v>
      </c>
      <c r="E7" s="157"/>
      <c r="G7" s="3" t="str">
        <f>'seznam soutezi'!E13</f>
        <v>Veverská Bítýška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9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39" t="str">
        <f>'seznam druzstev'!D9</f>
        <v>Hlína</v>
      </c>
      <c r="C13" s="8">
        <v>250</v>
      </c>
      <c r="D13" s="42">
        <v>47.97</v>
      </c>
      <c r="E13" s="42">
        <v>57.56</v>
      </c>
      <c r="F13" s="42">
        <v>20.25</v>
      </c>
      <c r="G13" s="43">
        <f t="shared" ref="G13:G26" si="0">MIN(C13:E13)</f>
        <v>47.97</v>
      </c>
      <c r="H13" s="46">
        <f>SUM(F13:G13)</f>
        <v>68.22</v>
      </c>
      <c r="I13" s="42"/>
      <c r="J13" s="105">
        <f>_xlfn.RANK.EQ(H12:H26,H12:H26,1)</f>
        <v>3</v>
      </c>
      <c r="K13" s="103">
        <f>LARGE(O12:O26,J13)</f>
        <v>25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>
        <v>65.16</v>
      </c>
      <c r="E14" s="42">
        <v>64.55</v>
      </c>
      <c r="F14" s="42">
        <v>37.049999999999997</v>
      </c>
      <c r="G14" s="43">
        <f t="shared" si="0"/>
        <v>64.55</v>
      </c>
      <c r="H14" s="46">
        <f t="shared" ref="H14:H26" si="2">SUM(F14:G14)</f>
        <v>101.6</v>
      </c>
      <c r="I14" s="42"/>
      <c r="J14" s="105">
        <f>_xlfn.RANK.EQ(H12:H26,H12:H26,1)</f>
        <v>8</v>
      </c>
      <c r="K14" s="103">
        <f>LARGE(O12:O26,J14)</f>
        <v>15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8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9</v>
      </c>
      <c r="K15" s="103">
        <f>LARGE(O12:O26,J15)</f>
        <v>0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39" t="str">
        <f>'seznam druzstev'!D12</f>
        <v>Kuřim A</v>
      </c>
      <c r="C16" s="8">
        <v>250</v>
      </c>
      <c r="D16" s="42">
        <v>51.37</v>
      </c>
      <c r="E16" s="42">
        <v>51.87</v>
      </c>
      <c r="F16" s="42">
        <v>24.07</v>
      </c>
      <c r="G16" s="43">
        <f t="shared" si="0"/>
        <v>51.37</v>
      </c>
      <c r="H16" s="46">
        <f t="shared" si="2"/>
        <v>75.44</v>
      </c>
      <c r="I16" s="42"/>
      <c r="J16" s="105">
        <f>_xlfn.RANK.EQ(H12:H26,H12:H26,1)</f>
        <v>6</v>
      </c>
      <c r="K16" s="103">
        <f>LARGE(O12:O26,J16)</f>
        <v>19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42.82</v>
      </c>
      <c r="E17" s="42">
        <v>120</v>
      </c>
      <c r="F17" s="42">
        <v>15.79</v>
      </c>
      <c r="G17" s="43">
        <f t="shared" si="0"/>
        <v>42.82</v>
      </c>
      <c r="H17" s="46">
        <f t="shared" si="2"/>
        <v>58.61</v>
      </c>
      <c r="I17" s="42"/>
      <c r="J17" s="105">
        <f>_xlfn.RANK.EQ(H12:H26,H12:H26,1)</f>
        <v>1</v>
      </c>
      <c r="K17" s="103">
        <f>LARGE(O12:O26,J17)</f>
        <v>30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43.4</v>
      </c>
      <c r="E18" s="42">
        <v>51.86</v>
      </c>
      <c r="F18" s="42">
        <v>25.62</v>
      </c>
      <c r="G18" s="43">
        <f t="shared" si="0"/>
        <v>43.4</v>
      </c>
      <c r="H18" s="46">
        <f t="shared" si="2"/>
        <v>69.02</v>
      </c>
      <c r="I18" s="42"/>
      <c r="J18" s="105">
        <f>_xlfn.RANK.EQ(H12:H26,H12:H26,1)</f>
        <v>4</v>
      </c>
      <c r="K18" s="103">
        <f>LARGE(O12:O26,J18)</f>
        <v>23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9</v>
      </c>
      <c r="K19" s="103">
        <f>LARGE(O12:O26,J19)</f>
        <v>0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39" t="str">
        <f>'seznam druzstev'!D16</f>
        <v>Přísnotice</v>
      </c>
      <c r="C20" s="8">
        <v>250</v>
      </c>
      <c r="D20" s="42">
        <v>63.79</v>
      </c>
      <c r="E20" s="42">
        <v>120</v>
      </c>
      <c r="F20" s="42">
        <v>25.86</v>
      </c>
      <c r="G20" s="43">
        <f t="shared" si="0"/>
        <v>63.79</v>
      </c>
      <c r="H20" s="46">
        <f t="shared" si="2"/>
        <v>89.65</v>
      </c>
      <c r="I20" s="42"/>
      <c r="J20" s="105">
        <f>_xlfn.RANK.EQ(H12:H26,H12:H26,1)</f>
        <v>7</v>
      </c>
      <c r="K20" s="103">
        <f>LARGE(O12:O26,J20)</f>
        <v>17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9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9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9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9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45.25</v>
      </c>
      <c r="E25" s="42">
        <v>53.64</v>
      </c>
      <c r="F25" s="42">
        <v>15.52</v>
      </c>
      <c r="G25" s="43">
        <f>MIN(C25:E25)</f>
        <v>45.25</v>
      </c>
      <c r="H25" s="46">
        <f t="shared" si="2"/>
        <v>60.769999999999996</v>
      </c>
      <c r="I25" s="42"/>
      <c r="J25" s="105">
        <f>_xlfn.RANK.EQ(H12:H26,H12:H26,1)</f>
        <v>2</v>
      </c>
      <c r="K25" s="103">
        <f>LARGE(O12:O26,J25)</f>
        <v>27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>
        <v>49.61</v>
      </c>
      <c r="E26" s="76">
        <v>63</v>
      </c>
      <c r="F26" s="76">
        <v>21.91</v>
      </c>
      <c r="G26" s="77">
        <f t="shared" si="0"/>
        <v>49.61</v>
      </c>
      <c r="H26" s="78">
        <f t="shared" si="2"/>
        <v>71.52</v>
      </c>
      <c r="I26" s="76"/>
      <c r="J26" s="106">
        <f>_xlfn.RANK.EQ(H12:H26,H12:H26,1)</f>
        <v>5</v>
      </c>
      <c r="K26" s="104">
        <f>LARGE(O12:O26,J26)</f>
        <v>21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soutezi'!D14</f>
        <v>0</v>
      </c>
      <c r="E7" s="157"/>
      <c r="G7" s="3">
        <f>'seznam soutezi'!E14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soutezi'!D15</f>
        <v>0</v>
      </c>
      <c r="E7" s="157"/>
      <c r="G7" s="3">
        <f>'seznam soutezi'!E15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soutezi'!D16</f>
        <v>0</v>
      </c>
      <c r="E7" s="157"/>
      <c r="G7" s="3">
        <f>'seznam soutezi'!E16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88</v>
      </c>
    </row>
    <row r="2" spans="1:19" ht="15" thickBot="1" x14ac:dyDescent="0.4">
      <c r="A2" s="146"/>
      <c r="B2" s="148"/>
      <c r="D2" s="159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soutezi'!D17</f>
        <v>0</v>
      </c>
      <c r="E7" s="157"/>
      <c r="G7" s="3">
        <f>'seznam soutezi'!E17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seznam verzí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 OSH</dc:creator>
  <cp:keywords/>
  <dc:description/>
  <cp:lastModifiedBy>Web OSH</cp:lastModifiedBy>
  <cp:revision/>
  <cp:lastPrinted>2025-06-15T15:12:06Z</cp:lastPrinted>
  <dcterms:created xsi:type="dcterms:W3CDTF">2022-09-18T05:44:52Z</dcterms:created>
  <dcterms:modified xsi:type="dcterms:W3CDTF">2025-06-17T18:42:06Z</dcterms:modified>
  <cp:category/>
  <cp:contentStatus/>
</cp:coreProperties>
</file>