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6" documentId="8_{DBB1D6A4-1322-46C6-B7AE-2C7A64B8C2F9}" xr6:coauthVersionLast="47" xr6:coauthVersionMax="47" xr10:uidLastSave="{6288B11D-72B8-42B9-B6A9-0421313927D0}"/>
  <bookViews>
    <workbookView showSheetTabs="0" xWindow="-110" yWindow="-110" windowWidth="19420" windowHeight="10420" firstSheet="1" activeTab="6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<sst xmlns="http://schemas.openxmlformats.org/spreadsheetml/2006/main" count="422" uniqueCount="102">
  <si>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</si>
  <si>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</si>
  <si>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</si>
  <si>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</si>
  <si>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</si>
  <si>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</si>
  <si>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</si>
  <si>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</si>
  <si>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</si>
  <si>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</si>
  <si>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</si>
  <si>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</si>
  <si>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</si>
  <si>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</si>
  <si>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</si>
  <si>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</si>
  <si>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</si>
  <si>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</si>
  <si>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</si>
  <si>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</si>
  <si>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</si>
  <si>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</si>
  <si>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</si>
  <si>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</si>
  <si>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</si>
  <si>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</si>
  <si>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</si>
  <si>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</si>
  <si>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</si>
  <si>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</si>
  <si>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</si>
  <si>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</si>
  <si>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</si>
  <si>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</si>
  <si>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</si>
  <si>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</si>
  <si>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</si>
  <si>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</si>
  <si>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</si>
  <si>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</si>
  <si>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</si>
  <si>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</si>
  <si>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</si>
  <si>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</si>
  <si>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</si>
  <si>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</si>
  <si>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</si>
  <si>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</si>
  <si>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</si>
  <si>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</si>
  <si>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</si>
  <si>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</si>
  <si>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</si>
  <si>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</si>
  <si>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</si>
  <si>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</si>
  <si>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</si>
  <si>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</si>
  <si>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</si>
  <si>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</si>
  <si>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</si>
  <si>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</si>
  <si>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</si>
  <si>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</si>
  <si>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</si>
  <si>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</si>
  <si>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</si>
  <si>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</si>
  <si>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</si>
  <si>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</si>
  <si>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</si>
  <si>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</si>
  <si>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</si>
  <si>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</si>
  <si>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</si>
  <si>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</si>
  <si>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</si>
  <si>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</si>
  <si>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</si>
  <si>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</si>
  <si>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</si>
  <si>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</si>
  <si>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</si>
  <si>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</si>
  <si>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</si>
  <si>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</si>
  <si>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</si>
  <si>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</si>
  <si>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</si>
  <si>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</si>
  <si>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</si>
  <si>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</si>
  <si>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</si>
  <si>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14(15).06.2025</t>
  </si>
  <si>
    <t>Sivice</t>
  </si>
  <si>
    <t>Ivančice</t>
  </si>
  <si>
    <t>Lelekovice</t>
  </si>
  <si>
    <t>Kuřim C</t>
  </si>
  <si>
    <t>Slavkov u Brna A</t>
  </si>
  <si>
    <t>Slavkov u Brna B</t>
  </si>
  <si>
    <t>Rudka B</t>
  </si>
  <si>
    <t>Rudka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</si>
</sst>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/>
    <xf numFmtId="0" fontId="10" fillId="0" borderId="8" xfId="0" applyFont="1" applyBorder="1" applyAlignment="1">
      <alignment horizontal="center" textRotation="90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5" t="s">
        <v>0</v>
      </c>
      <c r="B1" s="147" t="s">
        <v>1</v>
      </c>
      <c r="C1" s="87"/>
    </row>
    <row r="2" spans="1:81" ht="15" thickBot="1" x14ac:dyDescent="0.4">
      <c r="A2" s="146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4" t="str">
        <f>'seznam soutezi'!E8</f>
        <v xml:space="preserve"> Syrovice</v>
      </c>
      <c r="D9" s="144"/>
      <c r="E9" s="144" t="str">
        <f>'seznam soutezi'!E9</f>
        <v>Přísnotice</v>
      </c>
      <c r="F9" s="144"/>
      <c r="G9" s="144" t="str">
        <f>'seznam soutezi'!E10</f>
        <v>Lelekovice</v>
      </c>
      <c r="H9" s="144"/>
      <c r="I9" s="144" t="str">
        <f>'seznam soutezi'!E11</f>
        <v>Kuřim</v>
      </c>
      <c r="J9" s="144"/>
      <c r="K9" s="144" t="str">
        <f>'seznam soutezi'!E12</f>
        <v>Hlína</v>
      </c>
      <c r="L9" s="144"/>
      <c r="M9" s="144" t="str">
        <f>'seznam soutezi'!E13</f>
        <v>Veverská Bítýška</v>
      </c>
      <c r="N9" s="144"/>
      <c r="O9" s="144">
        <f>'seznam soutezi'!E14</f>
        <v>0</v>
      </c>
      <c r="P9" s="144"/>
      <c r="Q9" s="144">
        <f>'seznam soutezi'!E15</f>
        <v>0</v>
      </c>
      <c r="R9" s="144"/>
      <c r="S9" s="144">
        <f>'seznam soutezi'!E16</f>
        <v>0</v>
      </c>
      <c r="T9" s="144"/>
      <c r="U9" s="144">
        <f>'seznam soutezi'!E17</f>
        <v>0</v>
      </c>
      <c r="V9" s="144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27</v>
      </c>
      <c r="D11" s="69">
        <f>'1'!F12</f>
        <v>21.75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27</v>
      </c>
      <c r="X11" s="70">
        <f>_xlfn.RANK.EQ(W11:W25,W11:W25,)</f>
        <v>2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27</v>
      </c>
      <c r="AF11" s="71">
        <f>prubezne!S9</f>
        <v>2</v>
      </c>
      <c r="AG11" s="71">
        <f t="shared" ref="AG11:AG25" si="0">SUM(E44,G44,I44,K44,M44,O44,Q44,S44,U44,W44)</f>
        <v>621.75</v>
      </c>
      <c r="AH11" s="71">
        <f>SUM(AA11,AD11)</f>
        <v>120</v>
      </c>
      <c r="AI11" s="71">
        <f>AG11-AH11</f>
        <v>501.75</v>
      </c>
      <c r="AL11">
        <f t="shared" ref="AL11:AL25" si="1">DELTA(Y11,C11)</f>
        <v>0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0</v>
      </c>
      <c r="F12" s="66">
        <f>'2'!F13</f>
        <v>0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0</v>
      </c>
      <c r="X12" s="42">
        <f>_xlfn.RANK.EQ(W11:W25,W11:W25,)</f>
        <v>9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0</v>
      </c>
      <c r="AF12" s="55">
        <f>prubezne!S10</f>
        <v>9</v>
      </c>
      <c r="AG12" s="55">
        <f t="shared" si="0"/>
        <v>720</v>
      </c>
      <c r="AH12" s="55">
        <f t="shared" ref="AH12:AH25" si="44">SUM(AA12,AD12)</f>
        <v>120</v>
      </c>
      <c r="AI12" s="55">
        <f t="shared" ref="AI12:AI25" si="45">AG12-AH12</f>
        <v>600</v>
      </c>
      <c r="AL12">
        <f t="shared" si="1"/>
        <v>1</v>
      </c>
      <c r="AM12">
        <f t="shared" si="2"/>
        <v>1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9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9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19</v>
      </c>
      <c r="D14" s="66">
        <f>'1'!F15</f>
        <v>60.78</v>
      </c>
      <c r="E14" s="43">
        <f>'2'!K15</f>
        <v>0</v>
      </c>
      <c r="F14" s="66">
        <f>'2'!F15</f>
        <v>0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19</v>
      </c>
      <c r="X14" s="42">
        <f>_xlfn.RANK.EQ(W11:W25,W11:W25,)</f>
        <v>6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19</v>
      </c>
      <c r="AF14" s="55">
        <f>prubezne!S12</f>
        <v>6</v>
      </c>
      <c r="AG14" s="55">
        <f t="shared" si="0"/>
        <v>660.78</v>
      </c>
      <c r="AH14" s="55">
        <f t="shared" si="44"/>
        <v>120</v>
      </c>
      <c r="AI14" s="55">
        <f t="shared" si="45"/>
        <v>540.78</v>
      </c>
      <c r="AL14">
        <f t="shared" si="1"/>
        <v>0</v>
      </c>
      <c r="AM14">
        <f t="shared" si="2"/>
        <v>1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1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30</v>
      </c>
      <c r="D15" s="69">
        <f>'1'!F16</f>
        <v>21.69</v>
      </c>
      <c r="E15" s="82">
        <f>'2'!K16</f>
        <v>0</v>
      </c>
      <c r="F15" s="69">
        <f>'2'!F16</f>
        <v>0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30</v>
      </c>
      <c r="X15" s="70">
        <f>_xlfn.RANK.EQ(W11:W25,W11:W25,)</f>
        <v>1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30</v>
      </c>
      <c r="AF15" s="71">
        <f>prubezne!S13</f>
        <v>1</v>
      </c>
      <c r="AG15" s="71">
        <f t="shared" si="0"/>
        <v>621.69000000000005</v>
      </c>
      <c r="AH15" s="71">
        <f t="shared" si="44"/>
        <v>120</v>
      </c>
      <c r="AI15" s="71">
        <f t="shared" si="45"/>
        <v>501.69000000000005</v>
      </c>
      <c r="AL15">
        <f t="shared" si="1"/>
        <v>0</v>
      </c>
      <c r="AM15">
        <f t="shared" si="2"/>
        <v>1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1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C</v>
      </c>
      <c r="C16" s="80">
        <f>'1'!K17</f>
        <v>0</v>
      </c>
      <c r="D16" s="66">
        <f>'1'!F17</f>
        <v>0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0</v>
      </c>
      <c r="X16" s="42">
        <f>_xlfn.RANK.EQ(W11:W25,W11:W25,)</f>
        <v>9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0</v>
      </c>
      <c r="AF16" s="55">
        <f>prubezne!S14</f>
        <v>9</v>
      </c>
      <c r="AG16" s="55">
        <f t="shared" si="0"/>
        <v>720</v>
      </c>
      <c r="AH16" s="55">
        <f t="shared" si="44"/>
        <v>120</v>
      </c>
      <c r="AI16" s="55">
        <f t="shared" si="45"/>
        <v>600</v>
      </c>
      <c r="AL16">
        <f t="shared" si="1"/>
        <v>1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</v>
      </c>
      <c r="C17" s="81">
        <f>'1'!K18</f>
        <v>15</v>
      </c>
      <c r="D17" s="69">
        <f>'1'!F18</f>
        <v>120</v>
      </c>
      <c r="E17" s="82">
        <f>'2'!K18</f>
        <v>0</v>
      </c>
      <c r="F17" s="69">
        <f>'2'!F18</f>
        <v>0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15</v>
      </c>
      <c r="X17" s="70">
        <f>_xlfn.RANK.EQ(W11:W25,W11:W25,)</f>
        <v>8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15</v>
      </c>
      <c r="AF17" s="71">
        <f>prubezne!S15</f>
        <v>8</v>
      </c>
      <c r="AG17" s="71">
        <f t="shared" si="0"/>
        <v>720</v>
      </c>
      <c r="AH17" s="71">
        <f t="shared" si="44"/>
        <v>120</v>
      </c>
      <c r="AI17" s="71">
        <f t="shared" si="45"/>
        <v>600</v>
      </c>
      <c r="AL17">
        <f t="shared" si="1"/>
        <v>0</v>
      </c>
      <c r="AM17">
        <f t="shared" si="2"/>
        <v>1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1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21</v>
      </c>
      <c r="D18" s="66">
        <f>'1'!F19</f>
        <v>37.380000000000003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21</v>
      </c>
      <c r="X18" s="42">
        <f>_xlfn.RANK.EQ(W11:W25,W11:W25,)</f>
        <v>5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21</v>
      </c>
      <c r="AF18" s="55">
        <f>prubezne!S16</f>
        <v>5</v>
      </c>
      <c r="AG18" s="55">
        <f t="shared" si="0"/>
        <v>637.38</v>
      </c>
      <c r="AH18" s="55">
        <f t="shared" si="44"/>
        <v>120</v>
      </c>
      <c r="AI18" s="55">
        <f t="shared" si="45"/>
        <v>517.38</v>
      </c>
      <c r="AL18">
        <f t="shared" si="1"/>
        <v>0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 A</v>
      </c>
      <c r="C19" s="81">
        <f>'1'!K20</f>
        <v>23</v>
      </c>
      <c r="D19" s="69">
        <f>'1'!F20</f>
        <v>36.76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23</v>
      </c>
      <c r="X19" s="70">
        <f>_xlfn.RANK.EQ(W11:W25,W11:W25,)</f>
        <v>4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23</v>
      </c>
      <c r="AF19" s="71">
        <f>prubezne!S17</f>
        <v>4</v>
      </c>
      <c r="AG19" s="71">
        <f t="shared" si="0"/>
        <v>636.76</v>
      </c>
      <c r="AH19" s="71">
        <f t="shared" si="44"/>
        <v>120</v>
      </c>
      <c r="AI19" s="71">
        <f t="shared" si="45"/>
        <v>516.76</v>
      </c>
      <c r="AL19">
        <f t="shared" si="1"/>
        <v>0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0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 B</v>
      </c>
      <c r="C20" s="80">
        <f>'1'!K21</f>
        <v>25</v>
      </c>
      <c r="D20" s="66">
        <f>'1'!F21</f>
        <v>22.42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25</v>
      </c>
      <c r="X20" s="42">
        <f>_xlfn.RANK.EQ(W11:W25,W11:W25,)</f>
        <v>3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25</v>
      </c>
      <c r="AF20" s="55">
        <f>prubezne!S18</f>
        <v>3</v>
      </c>
      <c r="AG20" s="55">
        <f t="shared" si="0"/>
        <v>622.42000000000007</v>
      </c>
      <c r="AH20" s="55">
        <f t="shared" si="44"/>
        <v>120</v>
      </c>
      <c r="AI20" s="55">
        <f t="shared" si="45"/>
        <v>502.42000000000007</v>
      </c>
      <c r="AL20">
        <f t="shared" si="1"/>
        <v>0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0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9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9</v>
      </c>
      <c r="AG21" s="71">
        <f t="shared" si="0"/>
        <v>720</v>
      </c>
      <c r="AH21" s="71">
        <f t="shared" si="44"/>
        <v>120</v>
      </c>
      <c r="AI21" s="71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17</v>
      </c>
      <c r="D22" s="66">
        <f>'1'!F23</f>
        <v>57.03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17</v>
      </c>
      <c r="X22" s="42">
        <f>_xlfn.RANK.EQ(W11:W25,W11:W25,)</f>
        <v>7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17</v>
      </c>
      <c r="AF22" s="55">
        <f>prubezne!S20</f>
        <v>7</v>
      </c>
      <c r="AG22" s="55">
        <f t="shared" si="0"/>
        <v>657.03</v>
      </c>
      <c r="AH22" s="55">
        <f t="shared" si="44"/>
        <v>120</v>
      </c>
      <c r="AI22" s="55">
        <f t="shared" si="45"/>
        <v>537.03</v>
      </c>
      <c r="AL22">
        <f t="shared" si="1"/>
        <v>0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9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9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Veverská Bítýška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9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9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9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9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21.75</v>
      </c>
      <c r="E28">
        <f>IF(D28&gt;1,D28,120)</f>
        <v>21.75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60.78</v>
      </c>
      <c r="E31">
        <f t="shared" si="50"/>
        <v>60.78</v>
      </c>
      <c r="F31">
        <f t="shared" si="51"/>
        <v>0</v>
      </c>
      <c r="G31">
        <f t="shared" si="52"/>
        <v>120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21.69</v>
      </c>
      <c r="E32">
        <f t="shared" si="50"/>
        <v>21.69</v>
      </c>
      <c r="F32">
        <f t="shared" si="51"/>
        <v>0</v>
      </c>
      <c r="G32">
        <f t="shared" si="52"/>
        <v>120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120</v>
      </c>
      <c r="E34">
        <f t="shared" si="50"/>
        <v>120</v>
      </c>
      <c r="F34">
        <f t="shared" si="51"/>
        <v>0</v>
      </c>
      <c r="G34">
        <f t="shared" si="52"/>
        <v>120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37.380000000000003</v>
      </c>
      <c r="E35">
        <f t="shared" si="50"/>
        <v>37.380000000000003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36.76</v>
      </c>
      <c r="E36">
        <f t="shared" si="50"/>
        <v>36.76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22.42</v>
      </c>
      <c r="E37">
        <f t="shared" si="50"/>
        <v>22.42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57.03</v>
      </c>
      <c r="E39">
        <f t="shared" si="50"/>
        <v>57.03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21.75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621.75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720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60.78</v>
      </c>
      <c r="G47">
        <f>PRODUCT(G31,AM29)</f>
        <v>120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660.78</v>
      </c>
    </row>
    <row r="48" spans="4:39" hidden="1" x14ac:dyDescent="0.35">
      <c r="E48">
        <f>PRODUCT(E32,AM28)</f>
        <v>21.69</v>
      </c>
      <c r="G48">
        <f>PRODUCT(G32,AM29)</f>
        <v>120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621.69000000000005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720</v>
      </c>
    </row>
    <row r="50" spans="5:26" hidden="1" x14ac:dyDescent="0.35">
      <c r="E50">
        <f>PRODUCT(E34,AM28)</f>
        <v>120</v>
      </c>
      <c r="G50">
        <f>PRODUCT(G34,AM29)</f>
        <v>120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720</v>
      </c>
    </row>
    <row r="51" spans="5:26" hidden="1" x14ac:dyDescent="0.35">
      <c r="E51">
        <f>PRODUCT(E35,AM28)</f>
        <v>37.380000000000003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637.38</v>
      </c>
    </row>
    <row r="52" spans="5:26" hidden="1" x14ac:dyDescent="0.35">
      <c r="E52">
        <f>PRODUCT(E36,AM28)</f>
        <v>36.76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636.76</v>
      </c>
    </row>
    <row r="53" spans="5:26" hidden="1" x14ac:dyDescent="0.35">
      <c r="E53">
        <f>PRODUCT(E37,AM28)</f>
        <v>22.42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622.42000000000007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57.03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657.03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A1:A2"/>
    <mergeCell ref="C9:D9"/>
    <mergeCell ref="E9:F9"/>
    <mergeCell ref="G9:H9"/>
    <mergeCell ref="I9:J9"/>
    <mergeCell ref="B1:B2"/>
    <mergeCell ref="U9:V9"/>
    <mergeCell ref="K9:L9"/>
    <mergeCell ref="M9:N9"/>
    <mergeCell ref="O9:P9"/>
    <mergeCell ref="Q9:R9"/>
    <mergeCell ref="S9:T9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ht="15" thickBot="1" x14ac:dyDescent="0.4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 t="str">
        <f>'seznam soutezi'!D13</f>
        <v>14(15).06.2025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</row>
    <row r="2" spans="1:19" ht="15" thickBot="1" x14ac:dyDescent="0.4">
      <c r="A2" s="146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workbookViewId="0">
      <selection activeCell="C9" sqref="C9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88</v>
      </c>
      <c r="D7" s="4" t="s">
        <v>89</v>
      </c>
      <c r="G7" s="5" t="s">
        <v>20</v>
      </c>
    </row>
    <row r="9" spans="1:14" ht="25" x14ac:dyDescent="0.35">
      <c r="C9" s="85" t="s">
        <v>21</v>
      </c>
      <c r="I9" s="86" t="s">
        <v>22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23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24</v>
      </c>
      <c r="I22" s="84" t="s">
        <v>25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5" t="s">
        <v>0</v>
      </c>
      <c r="B1" s="147" t="s">
        <v>24</v>
      </c>
    </row>
    <row r="2" spans="1:2" ht="15" thickBot="1" x14ac:dyDescent="0.4">
      <c r="A2" s="146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5" t="s">
        <v>0</v>
      </c>
      <c r="B1" s="147" t="s">
        <v>1</v>
      </c>
    </row>
    <row r="2" spans="1:70" ht="12.65" customHeight="1" thickBot="1" x14ac:dyDescent="0.4">
      <c r="A2" s="146"/>
      <c r="B2" s="148"/>
    </row>
    <row r="3" spans="1:70" ht="22.5" x14ac:dyDescent="0.45">
      <c r="C3" s="3" t="s">
        <v>26</v>
      </c>
    </row>
    <row r="5" spans="1:70" ht="25" x14ac:dyDescent="0.5">
      <c r="C5" s="4" t="str">
        <f>uvod!D7</f>
        <v>24.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27</v>
      </c>
      <c r="O7" t="s">
        <v>28</v>
      </c>
      <c r="R7" t="s">
        <v>29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30</v>
      </c>
      <c r="R8" s="99" t="s">
        <v>31</v>
      </c>
      <c r="S8" s="98" t="s">
        <v>12</v>
      </c>
      <c r="T8" s="99" t="s">
        <v>32</v>
      </c>
      <c r="U8" s="97" t="s">
        <v>33</v>
      </c>
      <c r="V8" s="49" t="s">
        <v>34</v>
      </c>
      <c r="W8" s="49"/>
      <c r="X8" s="49" t="s">
        <v>35</v>
      </c>
      <c r="Z8" s="153" t="s">
        <v>36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37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38</v>
      </c>
      <c r="AX8" s="153"/>
      <c r="AY8" s="153"/>
      <c r="AZ8" s="153"/>
      <c r="BA8" s="153"/>
      <c r="BB8" s="153"/>
      <c r="BC8" s="153"/>
      <c r="BD8" s="153"/>
      <c r="BE8" s="153"/>
      <c r="BI8" s="153" t="s">
        <v>39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Hlína</v>
      </c>
      <c r="C9" s="58">
        <f>'1'!K12</f>
        <v>27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27</v>
      </c>
      <c r="N9" s="58">
        <f>_xlfn.RANK.EQ(M9:M23,M9:M23)</f>
        <v>2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27</v>
      </c>
      <c r="S9" s="59">
        <f>_xlfn.RANK.EQ(R9:R23,R9:R23)</f>
        <v>2</v>
      </c>
      <c r="T9" s="59">
        <f>'casy utok'!AI11</f>
        <v>501.75</v>
      </c>
      <c r="U9" s="93">
        <f>U26</f>
        <v>2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0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0</v>
      </c>
      <c r="N10" s="42">
        <f>_xlfn.RANK.EQ(M9:M23,M9:M23,)</f>
        <v>9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0</v>
      </c>
      <c r="S10" s="55">
        <f>_xlfn.RANK.EQ(R9:R23,R9:R23)</f>
        <v>9</v>
      </c>
      <c r="T10" s="55">
        <f>'casy utok'!AI12</f>
        <v>600</v>
      </c>
      <c r="U10" s="94">
        <f t="shared" ref="U10:U23" si="14">U27</f>
        <v>9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9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9</v>
      </c>
      <c r="T11" s="62">
        <f>'casy utok'!AI13</f>
        <v>600</v>
      </c>
      <c r="U11" s="95">
        <f t="shared" si="14"/>
        <v>9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19</v>
      </c>
      <c r="D12" s="42">
        <f>'2'!K15</f>
        <v>0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19</v>
      </c>
      <c r="N12" s="42">
        <f>_xlfn.RANK.EQ(M9:M23,M9:M23,)</f>
        <v>6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19</v>
      </c>
      <c r="S12" s="123">
        <f>_xlfn.RANK.EQ(R9:R23,R9:R23)</f>
        <v>6</v>
      </c>
      <c r="T12" s="55">
        <f>'casy utok'!AI14</f>
        <v>540.78</v>
      </c>
      <c r="U12" s="94">
        <f t="shared" si="14"/>
        <v>6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30</v>
      </c>
      <c r="D13" s="61">
        <f>'2'!K16</f>
        <v>0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30</v>
      </c>
      <c r="N13" s="61">
        <f>_xlfn.RANK.EQ(M9:M23,M9:M23,)</f>
        <v>1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30</v>
      </c>
      <c r="S13" s="62">
        <f>_xlfn.RANK.EQ(R9:R23,R9:R23)</f>
        <v>1</v>
      </c>
      <c r="T13" s="62">
        <f>'casy utok'!AI15</f>
        <v>501.69000000000005</v>
      </c>
      <c r="U13" s="95">
        <f t="shared" si="14"/>
        <v>1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C</v>
      </c>
      <c r="C14" s="42">
        <f>'1'!K17</f>
        <v>0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0</v>
      </c>
      <c r="N14" s="42">
        <f>_xlfn.RANK.EQ(M9:M23,M9:M23,)</f>
        <v>9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0</v>
      </c>
      <c r="S14" s="55">
        <f>_xlfn.RANK.EQ(R9:R23,R9:R23)</f>
        <v>9</v>
      </c>
      <c r="T14" s="55">
        <f>'casy utok'!AI16</f>
        <v>600</v>
      </c>
      <c r="U14" s="94">
        <f t="shared" si="14"/>
        <v>9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</v>
      </c>
      <c r="C15" s="61">
        <f>'1'!K18</f>
        <v>15</v>
      </c>
      <c r="D15" s="61">
        <f>'2'!K18</f>
        <v>0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15</v>
      </c>
      <c r="N15" s="61">
        <f>_xlfn.RANK.EQ(M9:M23,M9:M23,)</f>
        <v>8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15</v>
      </c>
      <c r="S15" s="62">
        <f>_xlfn.RANK.EQ(R9:R23,R9:R23)</f>
        <v>8</v>
      </c>
      <c r="T15" s="62">
        <f>'casy utok'!AI17</f>
        <v>600</v>
      </c>
      <c r="U15" s="95">
        <f t="shared" si="14"/>
        <v>8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21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21</v>
      </c>
      <c r="N16" s="42">
        <f>_xlfn.RANK.EQ(M9:M23,M9:M23,)</f>
        <v>5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21</v>
      </c>
      <c r="S16" s="55">
        <f>_xlfn.RANK.EQ(R9:R23,R9:R23)</f>
        <v>5</v>
      </c>
      <c r="T16" s="55">
        <f>'casy utok'!AI18</f>
        <v>517.38</v>
      </c>
      <c r="U16" s="94">
        <f t="shared" si="14"/>
        <v>5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 A</v>
      </c>
      <c r="C17" s="61">
        <f>'1'!K20</f>
        <v>23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23</v>
      </c>
      <c r="N17" s="61">
        <f>_xlfn.RANK.EQ(M9:M23,M9:M23,)</f>
        <v>4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23</v>
      </c>
      <c r="S17" s="62">
        <f>_xlfn.RANK.EQ(R9:R23,R9:R23)</f>
        <v>4</v>
      </c>
      <c r="T17" s="62">
        <f>'casy utok'!AI19</f>
        <v>516.76</v>
      </c>
      <c r="U17" s="95">
        <f t="shared" si="14"/>
        <v>4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 B</v>
      </c>
      <c r="C18" s="42">
        <f>'1'!K21</f>
        <v>25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25</v>
      </c>
      <c r="N18" s="42">
        <f>_xlfn.RANK.EQ(M9:M23,M9:M23,)</f>
        <v>3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25</v>
      </c>
      <c r="S18" s="55">
        <f>_xlfn.RANK.EQ(R9:R23,R9:R23)</f>
        <v>3</v>
      </c>
      <c r="T18" s="55">
        <f>'casy utok'!AI20</f>
        <v>502.42000000000007</v>
      </c>
      <c r="U18" s="94">
        <f t="shared" si="14"/>
        <v>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9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9</v>
      </c>
      <c r="T19" s="62">
        <f>'casy utok'!AI21</f>
        <v>600</v>
      </c>
      <c r="U19" s="95">
        <f t="shared" si="14"/>
        <v>9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17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17</v>
      </c>
      <c r="N20" s="42">
        <f>_xlfn.RANK.EQ(M9:M23,M9:M23,)</f>
        <v>7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17</v>
      </c>
      <c r="S20" s="55">
        <f>_xlfn.RANK.EQ(R9:R23,R9:R23)</f>
        <v>7</v>
      </c>
      <c r="T20" s="55">
        <f>'casy utok'!AI22</f>
        <v>537.03</v>
      </c>
      <c r="U20" s="94">
        <f t="shared" si="14"/>
        <v>7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9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9</v>
      </c>
      <c r="T21" s="62">
        <f>'casy utok'!AI23</f>
        <v>600</v>
      </c>
      <c r="U21" s="95">
        <f t="shared" si="14"/>
        <v>9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Veverská Bítýška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9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9</v>
      </c>
      <c r="T22" s="55">
        <f>'casy utok'!AI24</f>
        <v>600</v>
      </c>
      <c r="U22" s="94">
        <f t="shared" si="14"/>
        <v>9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9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9</v>
      </c>
      <c r="T23" s="65">
        <f>'casy utok'!AI25</f>
        <v>600</v>
      </c>
      <c r="U23" s="96">
        <f t="shared" si="14"/>
        <v>9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20000</v>
      </c>
      <c r="T26">
        <f>S26+T9</f>
        <v>20501.75</v>
      </c>
      <c r="U26">
        <f>_xlfn.RANK.EQ(T26,T26:T40,1)</f>
        <v>2</v>
      </c>
    </row>
    <row r="27" spans="2:70" hidden="1" x14ac:dyDescent="0.35">
      <c r="S27">
        <f t="shared" ref="S27:S40" si="23">PRODUCT(S10,10000)</f>
        <v>90000</v>
      </c>
      <c r="T27">
        <f t="shared" ref="T27:T40" si="24">S27+T10</f>
        <v>90600</v>
      </c>
      <c r="U27">
        <f>_xlfn.RANK.EQ(T27,T26:T40,1)</f>
        <v>9</v>
      </c>
    </row>
    <row r="28" spans="2:70" hidden="1" x14ac:dyDescent="0.35">
      <c r="S28">
        <f t="shared" si="23"/>
        <v>90000</v>
      </c>
      <c r="T28">
        <f t="shared" si="24"/>
        <v>90600</v>
      </c>
      <c r="U28">
        <f>_xlfn.RANK.EQ(T28,T26:T40,1)</f>
        <v>9</v>
      </c>
    </row>
    <row r="29" spans="2:70" hidden="1" x14ac:dyDescent="0.35">
      <c r="S29">
        <f t="shared" si="23"/>
        <v>60000</v>
      </c>
      <c r="T29">
        <f t="shared" si="24"/>
        <v>60540.78</v>
      </c>
      <c r="U29">
        <f>_xlfn.RANK.EQ(T29,T26:T40,1)</f>
        <v>6</v>
      </c>
    </row>
    <row r="30" spans="2:70" hidden="1" x14ac:dyDescent="0.35">
      <c r="S30">
        <f t="shared" si="23"/>
        <v>10000</v>
      </c>
      <c r="T30">
        <f t="shared" si="24"/>
        <v>10501.69</v>
      </c>
      <c r="U30">
        <f>_xlfn.RANK.EQ(T30,T26:T40,1)</f>
        <v>1</v>
      </c>
    </row>
    <row r="31" spans="2:70" hidden="1" x14ac:dyDescent="0.35">
      <c r="S31">
        <f t="shared" si="23"/>
        <v>90000</v>
      </c>
      <c r="T31">
        <f t="shared" si="24"/>
        <v>90600</v>
      </c>
      <c r="U31">
        <f>_xlfn.RANK.EQ(T31,T26:T40,1)</f>
        <v>9</v>
      </c>
    </row>
    <row r="32" spans="2:70" hidden="1" x14ac:dyDescent="0.35">
      <c r="S32">
        <f t="shared" si="23"/>
        <v>80000</v>
      </c>
      <c r="T32">
        <f t="shared" si="24"/>
        <v>80600</v>
      </c>
      <c r="U32">
        <f>_xlfn.RANK.EQ(T32,T26:T40,1)</f>
        <v>8</v>
      </c>
    </row>
    <row r="33" spans="19:21" hidden="1" x14ac:dyDescent="0.35">
      <c r="S33">
        <f t="shared" si="23"/>
        <v>50000</v>
      </c>
      <c r="T33">
        <f t="shared" si="24"/>
        <v>50517.38</v>
      </c>
      <c r="U33">
        <f>_xlfn.RANK.EQ(T33,T26:T40,1)</f>
        <v>5</v>
      </c>
    </row>
    <row r="34" spans="19:21" hidden="1" x14ac:dyDescent="0.35">
      <c r="S34">
        <f t="shared" si="23"/>
        <v>40000</v>
      </c>
      <c r="T34">
        <f t="shared" si="24"/>
        <v>40516.76</v>
      </c>
      <c r="U34">
        <f>_xlfn.RANK.EQ(T34,T26:T40,1)</f>
        <v>4</v>
      </c>
    </row>
    <row r="35" spans="19:21" hidden="1" x14ac:dyDescent="0.35">
      <c r="S35">
        <f t="shared" si="23"/>
        <v>30000</v>
      </c>
      <c r="T35">
        <f t="shared" si="24"/>
        <v>30502.42</v>
      </c>
      <c r="U35">
        <f>_xlfn.RANK.EQ(T35,T26:T40,1)</f>
        <v>3</v>
      </c>
    </row>
    <row r="36" spans="19:21" hidden="1" x14ac:dyDescent="0.35">
      <c r="S36">
        <f t="shared" si="23"/>
        <v>90000</v>
      </c>
      <c r="T36">
        <f t="shared" si="24"/>
        <v>90600</v>
      </c>
      <c r="U36">
        <f>_xlfn.RANK.EQ(T36,T26:T40,1)</f>
        <v>9</v>
      </c>
    </row>
    <row r="37" spans="19:21" hidden="1" x14ac:dyDescent="0.35">
      <c r="S37">
        <f t="shared" si="23"/>
        <v>70000</v>
      </c>
      <c r="T37">
        <f t="shared" si="24"/>
        <v>70537.03</v>
      </c>
      <c r="U37">
        <f>_xlfn.RANK.EQ(T37,T26:T40,1)</f>
        <v>7</v>
      </c>
    </row>
    <row r="38" spans="19:21" hidden="1" x14ac:dyDescent="0.35">
      <c r="S38">
        <f t="shared" si="23"/>
        <v>90000</v>
      </c>
      <c r="T38">
        <f t="shared" si="24"/>
        <v>90600</v>
      </c>
      <c r="U38">
        <f>_xlfn.RANK.EQ(T38,T26:T40,1)</f>
        <v>9</v>
      </c>
    </row>
    <row r="39" spans="19:21" hidden="1" x14ac:dyDescent="0.35">
      <c r="S39">
        <f t="shared" si="23"/>
        <v>90000</v>
      </c>
      <c r="T39">
        <f t="shared" si="24"/>
        <v>90600</v>
      </c>
      <c r="U39">
        <f>_xlfn.RANK.EQ(T39,T26:T40,1)</f>
        <v>9</v>
      </c>
    </row>
    <row r="40" spans="19:21" hidden="1" x14ac:dyDescent="0.35">
      <c r="S40">
        <f t="shared" si="23"/>
        <v>90000</v>
      </c>
      <c r="T40">
        <f t="shared" si="24"/>
        <v>90600</v>
      </c>
      <c r="U40">
        <f>_xlfn.RANK.EQ(T40,T26:T40,1)</f>
        <v>9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5" t="s">
        <v>0</v>
      </c>
      <c r="B1" s="1" t="s">
        <v>24</v>
      </c>
    </row>
    <row r="2" spans="1:4" ht="15" thickBot="1" x14ac:dyDescent="0.4">
      <c r="A2" s="146"/>
      <c r="B2" s="2" t="s">
        <v>1</v>
      </c>
    </row>
    <row r="6" spans="1:4" x14ac:dyDescent="0.35">
      <c r="B6" t="s">
        <v>40</v>
      </c>
      <c r="C6" s="142" t="s">
        <v>41</v>
      </c>
      <c r="D6" t="s">
        <v>42</v>
      </c>
    </row>
    <row r="7" spans="1:4" x14ac:dyDescent="0.35">
      <c r="C7" s="142" t="s">
        <v>43</v>
      </c>
      <c r="D7" t="s">
        <v>44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5" t="s">
        <v>0</v>
      </c>
      <c r="B1" s="147" t="s">
        <v>1</v>
      </c>
    </row>
    <row r="2" spans="1:7" ht="15" thickBot="1" x14ac:dyDescent="0.4">
      <c r="A2" s="146"/>
      <c r="B2" s="148"/>
    </row>
    <row r="3" spans="1:7" ht="27.5" x14ac:dyDescent="0.55000000000000004">
      <c r="D3" s="20" t="s">
        <v>45</v>
      </c>
    </row>
    <row r="5" spans="1:7" ht="25" x14ac:dyDescent="0.5">
      <c r="D5" s="4" t="str">
        <f>uvod!D7</f>
        <v>24.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46</v>
      </c>
      <c r="D7" s="129" t="s">
        <v>47</v>
      </c>
      <c r="E7" s="130" t="s">
        <v>48</v>
      </c>
    </row>
    <row r="8" spans="1:7" ht="17.5" x14ac:dyDescent="0.35">
      <c r="C8" s="133">
        <v>1</v>
      </c>
      <c r="D8" s="134" t="s">
        <v>91</v>
      </c>
      <c r="E8" s="135"/>
    </row>
    <row r="9" spans="1:7" ht="17.5" x14ac:dyDescent="0.35">
      <c r="C9" s="21">
        <v>2</v>
      </c>
      <c r="D9" s="138" t="s">
        <v>49</v>
      </c>
      <c r="E9" s="136"/>
    </row>
    <row r="10" spans="1:7" ht="17.5" x14ac:dyDescent="0.35">
      <c r="C10" s="21">
        <v>3</v>
      </c>
      <c r="D10" s="138" t="s">
        <v>95</v>
      </c>
      <c r="E10" s="136"/>
    </row>
    <row r="11" spans="1:7" ht="17.5" x14ac:dyDescent="0.35">
      <c r="C11" s="21">
        <v>4</v>
      </c>
      <c r="D11" s="132" t="s">
        <v>50</v>
      </c>
      <c r="E11" s="137"/>
    </row>
    <row r="12" spans="1:7" ht="17.5" x14ac:dyDescent="0.35">
      <c r="C12" s="21">
        <v>5</v>
      </c>
      <c r="D12" s="132" t="s">
        <v>51</v>
      </c>
      <c r="E12" s="137"/>
    </row>
    <row r="13" spans="1:7" ht="17.5" x14ac:dyDescent="0.35">
      <c r="C13" s="21">
        <v>6</v>
      </c>
      <c r="D13" s="132" t="s">
        <v>97</v>
      </c>
      <c r="E13" s="136"/>
    </row>
    <row r="14" spans="1:7" ht="17.5" x14ac:dyDescent="0.35">
      <c r="C14" s="21">
        <v>7</v>
      </c>
      <c r="D14" s="132" t="s">
        <v>96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8" t="s">
        <v>101</v>
      </c>
      <c r="E16" s="136"/>
    </row>
    <row r="17" spans="3:5" ht="17.5" x14ac:dyDescent="0.35">
      <c r="C17" s="131">
        <v>10</v>
      </c>
      <c r="D17" s="143" t="s">
        <v>100</v>
      </c>
      <c r="E17" s="16"/>
    </row>
    <row r="18" spans="3:5" ht="17.5" x14ac:dyDescent="0.35">
      <c r="C18" s="21">
        <v>11</v>
      </c>
      <c r="D18" s="132" t="s">
        <v>94</v>
      </c>
      <c r="E18" s="10"/>
    </row>
    <row r="19" spans="3:5" ht="17.5" x14ac:dyDescent="0.35">
      <c r="C19" s="21">
        <v>12</v>
      </c>
      <c r="D19" s="132" t="s">
        <v>98</v>
      </c>
      <c r="E19" s="10"/>
    </row>
    <row r="20" spans="3:5" ht="17.5" x14ac:dyDescent="0.35">
      <c r="C20" s="21">
        <v>13</v>
      </c>
      <c r="D20" s="138" t="s">
        <v>99</v>
      </c>
      <c r="E20" s="10"/>
    </row>
    <row r="21" spans="3:5" ht="17.5" x14ac:dyDescent="0.35">
      <c r="C21" s="21">
        <v>14</v>
      </c>
      <c r="D21" s="132" t="s">
        <v>53</v>
      </c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5" t="s">
        <v>0</v>
      </c>
      <c r="B1" s="147" t="s">
        <v>1</v>
      </c>
    </row>
    <row r="2" spans="1:8" ht="15" thickBot="1" x14ac:dyDescent="0.4">
      <c r="A2" s="146"/>
      <c r="B2" s="148"/>
    </row>
    <row r="3" spans="1:8" ht="27.5" x14ac:dyDescent="0.35">
      <c r="C3" s="154" t="s">
        <v>54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46</v>
      </c>
      <c r="D7" s="18" t="s">
        <v>55</v>
      </c>
      <c r="E7" s="18" t="s">
        <v>56</v>
      </c>
      <c r="F7" s="18" t="s">
        <v>57</v>
      </c>
      <c r="G7" s="18" t="s">
        <v>58</v>
      </c>
      <c r="H7" s="19" t="s">
        <v>48</v>
      </c>
    </row>
    <row r="8" spans="1:8" ht="17.5" x14ac:dyDescent="0.35">
      <c r="C8" s="14">
        <v>1</v>
      </c>
      <c r="D8" s="23">
        <v>45542</v>
      </c>
      <c r="E8" s="24" t="s">
        <v>59</v>
      </c>
      <c r="F8" s="24" t="s">
        <v>60</v>
      </c>
      <c r="G8" s="15" t="s">
        <v>90</v>
      </c>
      <c r="H8" s="16"/>
    </row>
    <row r="9" spans="1:8" ht="17.5" x14ac:dyDescent="0.35">
      <c r="C9" s="9">
        <v>2</v>
      </c>
      <c r="D9" s="25">
        <v>45785</v>
      </c>
      <c r="E9" s="26" t="s">
        <v>52</v>
      </c>
      <c r="F9" s="26" t="s">
        <v>62</v>
      </c>
      <c r="G9" s="8"/>
      <c r="H9" s="10"/>
    </row>
    <row r="10" spans="1:8" ht="17.5" x14ac:dyDescent="0.35">
      <c r="C10" s="9">
        <v>3</v>
      </c>
      <c r="D10" s="25">
        <v>45787</v>
      </c>
      <c r="E10" s="26" t="s">
        <v>96</v>
      </c>
      <c r="F10" s="26" t="s">
        <v>61</v>
      </c>
      <c r="G10" s="8"/>
      <c r="H10" s="10"/>
    </row>
    <row r="11" spans="1:8" ht="17.5" x14ac:dyDescent="0.35">
      <c r="C11" s="9">
        <v>4</v>
      </c>
      <c r="D11" s="25">
        <v>45801</v>
      </c>
      <c r="E11" s="26" t="s">
        <v>63</v>
      </c>
      <c r="F11" s="26" t="s">
        <v>64</v>
      </c>
      <c r="G11" s="8"/>
      <c r="H11" s="10"/>
    </row>
    <row r="12" spans="1:8" ht="17.5" x14ac:dyDescent="0.35">
      <c r="C12" s="9">
        <v>5</v>
      </c>
      <c r="D12" s="25">
        <v>45815</v>
      </c>
      <c r="E12" s="26" t="s">
        <v>91</v>
      </c>
      <c r="F12" s="26" t="s">
        <v>92</v>
      </c>
      <c r="G12" s="8"/>
      <c r="H12" s="10"/>
    </row>
    <row r="13" spans="1:8" ht="17.5" x14ac:dyDescent="0.35">
      <c r="C13" s="9">
        <v>6</v>
      </c>
      <c r="D13" s="25" t="s">
        <v>93</v>
      </c>
      <c r="E13" s="26" t="s">
        <v>53</v>
      </c>
      <c r="F13" s="26" t="s">
        <v>65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5" t="s">
        <v>0</v>
      </c>
      <c r="B1" s="147" t="s">
        <v>1</v>
      </c>
      <c r="D1" s="153"/>
      <c r="E1" s="158" t="s">
        <v>66</v>
      </c>
    </row>
    <row r="2" spans="1:21" ht="15" thickBot="1" x14ac:dyDescent="0.4">
      <c r="A2" s="146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Mladší  žáci</v>
      </c>
    </row>
    <row r="5" spans="1:21" ht="27.5" x14ac:dyDescent="0.55000000000000004">
      <c r="D5" s="20" t="s">
        <v>67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21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21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65.53</v>
      </c>
      <c r="E12" s="42">
        <v>120</v>
      </c>
      <c r="F12" s="42">
        <v>21.75</v>
      </c>
      <c r="G12" s="43">
        <f>MIN(C12:E12)</f>
        <v>65.53</v>
      </c>
      <c r="H12" s="46">
        <f>SUM(F12:G12)</f>
        <v>87.28</v>
      </c>
      <c r="I12" s="42"/>
      <c r="J12" s="101">
        <f>_xlfn.RANK.EQ(H12:H26,H12:H26,1)</f>
        <v>2</v>
      </c>
      <c r="K12" s="103">
        <f>LARGE(O12:O26,J12)</f>
        <v>27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9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9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8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62.27</v>
      </c>
      <c r="E15" s="42">
        <v>84.32</v>
      </c>
      <c r="F15" s="42">
        <v>60.78</v>
      </c>
      <c r="G15" s="43">
        <f t="shared" si="0"/>
        <v>62.27</v>
      </c>
      <c r="H15" s="46">
        <f t="shared" si="2"/>
        <v>123.05000000000001</v>
      </c>
      <c r="I15" s="42"/>
      <c r="J15" s="101">
        <f>_xlfn.RANK.EQ(H12:H26,H12:H26,1)</f>
        <v>6</v>
      </c>
      <c r="K15" s="103">
        <f>LARGE(O12:O26,J15)</f>
        <v>19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60.23</v>
      </c>
      <c r="E16" s="42">
        <v>97.06</v>
      </c>
      <c r="F16" s="42">
        <v>21.69</v>
      </c>
      <c r="G16" s="43">
        <f t="shared" si="0"/>
        <v>60.23</v>
      </c>
      <c r="H16" s="46">
        <f t="shared" si="2"/>
        <v>81.92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1">
        <f>_xlfn.RANK.EQ(H12:H26,H12:H26,1)</f>
        <v>9</v>
      </c>
      <c r="K17" s="103">
        <f>LARGE(O12:O26,J17)</f>
        <v>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67.239999999999995</v>
      </c>
      <c r="E18" s="42">
        <v>77.34</v>
      </c>
      <c r="F18" s="42">
        <v>120</v>
      </c>
      <c r="G18" s="43">
        <f t="shared" si="0"/>
        <v>67.239999999999995</v>
      </c>
      <c r="H18" s="46">
        <f t="shared" si="2"/>
        <v>187.24</v>
      </c>
      <c r="I18" s="42"/>
      <c r="J18" s="101">
        <f>_xlfn.RANK.EQ(H12:H26,H12:H26,1)</f>
        <v>8</v>
      </c>
      <c r="K18" s="103">
        <f>LARGE(O12:O26,J18)</f>
        <v>15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82.86</v>
      </c>
      <c r="E19" s="42">
        <v>93.98</v>
      </c>
      <c r="F19" s="42">
        <v>37.380000000000003</v>
      </c>
      <c r="G19" s="43">
        <f t="shared" si="0"/>
        <v>82.86</v>
      </c>
      <c r="H19" s="46">
        <f t="shared" si="2"/>
        <v>120.24000000000001</v>
      </c>
      <c r="I19" s="42"/>
      <c r="J19" s="101">
        <f>_xlfn.RANK.EQ(H12:H26,H12:H26,1)</f>
        <v>5</v>
      </c>
      <c r="K19" s="103">
        <f>LARGE(O12:O26,J19)</f>
        <v>21</v>
      </c>
      <c r="L19" s="75"/>
      <c r="M19" s="50">
        <v>8</v>
      </c>
      <c r="O19" s="39">
        <f t="shared" si="3"/>
        <v>15</v>
      </c>
      <c r="P19" s="39">
        <v>15</v>
      </c>
      <c r="Q19" s="39">
        <f>GESTEP(S14,M19)</f>
        <v>1</v>
      </c>
      <c r="R19" s="50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68.58</v>
      </c>
      <c r="E20" s="42">
        <v>70.14</v>
      </c>
      <c r="F20" s="42">
        <v>36.76</v>
      </c>
      <c r="G20" s="43">
        <f t="shared" si="0"/>
        <v>68.58</v>
      </c>
      <c r="H20" s="46">
        <f t="shared" si="2"/>
        <v>105.34</v>
      </c>
      <c r="I20" s="42"/>
      <c r="J20" s="101">
        <f>_xlfn.RANK.EQ(H12:H26,H12:H26,1)</f>
        <v>4</v>
      </c>
      <c r="K20" s="103">
        <f>LARGE(O12:O26,J20)</f>
        <v>23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71.650000000000006</v>
      </c>
      <c r="E21" s="42">
        <v>120</v>
      </c>
      <c r="F21" s="42">
        <v>22.42</v>
      </c>
      <c r="G21" s="43">
        <f t="shared" si="0"/>
        <v>71.650000000000006</v>
      </c>
      <c r="H21" s="46">
        <f t="shared" si="2"/>
        <v>94.070000000000007</v>
      </c>
      <c r="I21" s="42"/>
      <c r="J21" s="101">
        <f>_xlfn.RANK.EQ(H12:H26,H12:H26,1)</f>
        <v>3</v>
      </c>
      <c r="K21" s="103">
        <f>LARGE(O12:O26,J21)</f>
        <v>25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9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101.79</v>
      </c>
      <c r="E23" s="42">
        <v>105.8</v>
      </c>
      <c r="F23" s="42">
        <v>57.03</v>
      </c>
      <c r="G23" s="43">
        <f t="shared" si="0"/>
        <v>101.79</v>
      </c>
      <c r="H23" s="46">
        <f t="shared" si="2"/>
        <v>158.82</v>
      </c>
      <c r="I23" s="42"/>
      <c r="J23" s="101">
        <f>_xlfn.RANK.EQ(H12:H26,H12:H26,1)</f>
        <v>7</v>
      </c>
      <c r="K23" s="103">
        <f>LARGE(O12:O26,J23)</f>
        <v>17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9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9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9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2024-11-22T20:12:26Z</dcterms:modified>
  <cp:category/>
  <cp:contentStatus/>
</cp:coreProperties>
</file>