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3.ročník/Souteže/"/>
    </mc:Choice>
  </mc:AlternateContent>
  <xr:revisionPtr revIDLastSave="41" documentId="8_{8A795FCA-7DD0-4FAE-AA45-50E6787D6B96}" xr6:coauthVersionLast="47" xr6:coauthVersionMax="47" xr10:uidLastSave="{1FC440D5-3879-4FA9-971D-531C1C94A879}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H13" i="18"/>
  <c r="G13" i="18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<sst xmlns="http://schemas.openxmlformats.org/spreadsheetml/2006/main" count="416" uniqueCount="98">
  <si>
    <t>Celkové výsledky</t>
  </si>
  <si>
    <t>Úvod</t>
  </si>
  <si>
    <t>Průběžné výsledky</t>
  </si>
  <si>
    <t>Seznam soutěží</t>
  </si>
  <si>
    <t>Seznam družstev</t>
  </si>
  <si>
    <t>Seznam přihlášených soutěží</t>
  </si>
  <si>
    <t>Datum</t>
  </si>
  <si>
    <t>Místo konání</t>
  </si>
  <si>
    <t>Pořadatel</t>
  </si>
  <si>
    <t>Poznámka</t>
  </si>
  <si>
    <t>Zástupce štábu ligy</t>
  </si>
  <si>
    <t>p.č.</t>
  </si>
  <si>
    <t>HS Syrovice</t>
  </si>
  <si>
    <t>Milan Weis</t>
  </si>
  <si>
    <t>Seznam přihlášených družstev</t>
  </si>
  <si>
    <t>Družstvo</t>
  </si>
  <si>
    <t>Přísnotice</t>
  </si>
  <si>
    <t>Veverská Bítýška</t>
  </si>
  <si>
    <t>SDH Lelekovice</t>
  </si>
  <si>
    <t>SDH Přísnotice</t>
  </si>
  <si>
    <t>Kuřim</t>
  </si>
  <si>
    <t>SDH Kuřim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</si>
  <si>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</si>
  <si>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</si>
  <si>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</si>
  <si>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</si>
  <si>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</si>
  <si>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</si>
  <si>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</si>
  <si>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</si>
  <si>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</si>
  <si>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</si>
  <si>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</si>
  <si>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</si>
  <si>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</si>
  <si>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</si>
  <si>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</si>
  <si>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</si>
  <si>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</si>
  <si>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</si>
  <si>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pož. Útok</t>
  </si>
  <si>
    <t>PÚ+št.</t>
  </si>
  <si>
    <t>Celkové hodnocení okresní ligy mládeže Brno-venkov</t>
  </si>
  <si>
    <t>Družstva</t>
  </si>
  <si>
    <t>Celkem bodů</t>
  </si>
  <si>
    <t>Průběžné pořadí</t>
  </si>
  <si>
    <t>konečné pořadí</t>
  </si>
  <si>
    <t>součet časů PÚ</t>
  </si>
  <si>
    <t>Hodnocení útoků okresní ligy mládeže Brno-venkov</t>
  </si>
  <si>
    <t>4 SOUTĚŽĚ odečítá 0</t>
  </si>
  <si>
    <t>7soutěží odečítá 1</t>
  </si>
  <si>
    <t>10 soutěží odečítá 2</t>
  </si>
  <si>
    <t>body</t>
  </si>
  <si>
    <t>1 nejhorší výsledek</t>
  </si>
  <si>
    <t>2 nejhorší výsledek</t>
  </si>
  <si>
    <t>počet soutěží</t>
  </si>
  <si>
    <t>Počet soutěží výpočet</t>
  </si>
  <si>
    <t>První nejhorší</t>
  </si>
  <si>
    <t>Druhý nejhorší</t>
  </si>
  <si>
    <t>výběr první nejhorší</t>
  </si>
  <si>
    <t>výběr druhý nejhorší</t>
  </si>
  <si>
    <t>celkem bodů po odečtení</t>
  </si>
  <si>
    <t>čas útoku</t>
  </si>
  <si>
    <t>odečtení útoků</t>
  </si>
  <si>
    <t>součet časů útoků</t>
  </si>
  <si>
    <t>součet časů PÚ po odečtení nejhoršího</t>
  </si>
  <si>
    <t>odpočet celkem bodů</t>
  </si>
  <si>
    <t>SDH Veverská Bítýška</t>
  </si>
  <si>
    <t>Konečné pořadí</t>
  </si>
  <si>
    <t>body po odečtení nejhorších umístění</t>
  </si>
  <si>
    <t>čas útoku primární</t>
  </si>
  <si>
    <t>čas II. Útoku</t>
  </si>
  <si>
    <t>čas I. útoku</t>
  </si>
  <si>
    <t>Časy útoků</t>
  </si>
  <si>
    <t xml:space="preserve"> Syrovice</t>
  </si>
  <si>
    <t xml:space="preserve"> Lelekovice</t>
  </si>
  <si>
    <t>útoky po odečtení nejhorších</t>
  </si>
  <si>
    <t>Kuřim A</t>
  </si>
  <si>
    <t>Kuřim B</t>
  </si>
  <si>
    <t>Lelekovice A</t>
  </si>
  <si>
    <t>Další soutěž</t>
  </si>
  <si>
    <t>Předchozí soutěž</t>
  </si>
  <si>
    <t>Přihlášené soutěže</t>
  </si>
  <si>
    <t>Lelekovice B</t>
  </si>
  <si>
    <t>2023/2024</t>
  </si>
  <si>
    <t>23. ročník</t>
  </si>
  <si>
    <t>Verze</t>
  </si>
  <si>
    <t>22.2</t>
  </si>
  <si>
    <t>Oprava výpočtu při neúčasdti na soutěží</t>
  </si>
  <si>
    <t>23.1</t>
  </si>
  <si>
    <t>Blučina</t>
  </si>
  <si>
    <t>Rosice</t>
  </si>
  <si>
    <t>Syrovice</t>
  </si>
  <si>
    <t>Hrušovany u Brna</t>
  </si>
  <si>
    <t>Starší  žáci</t>
  </si>
  <si>
    <t>Program pro zpracování výsledků Okresní ligy mládeže Brno-venkov v.23.1</t>
  </si>
  <si>
    <t>oprava formátování buněk sborů v jednotlivých soutěžích, oprava podmíněného formátování listu úvod 6. soutěž</t>
  </si>
  <si>
    <t>66.36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</si>
</sst>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 applyAlignment="1">
      <alignment wrapText="1"/>
    </xf>
    <xf numFmtId="0" fontId="10" fillId="0" borderId="8" xfId="0" applyFont="1" applyBorder="1" applyAlignment="1">
      <alignment horizontal="center" textRotation="90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7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theme="0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microsoft.com/office/2017/10/relationships/person" Target="persons/pers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5" t="s">
        <v>1</v>
      </c>
      <c r="B1" s="147" t="s">
        <v>0</v>
      </c>
      <c r="C1" s="87"/>
    </row>
    <row r="2" spans="1:81" ht="15" thickBot="1" x14ac:dyDescent="0.4">
      <c r="A2" s="146"/>
      <c r="B2" s="148"/>
    </row>
    <row r="5" spans="1:81" ht="22.5" x14ac:dyDescent="0.45">
      <c r="D5" s="3" t="s">
        <v>48</v>
      </c>
      <c r="E5" s="3"/>
    </row>
    <row r="7" spans="1:81" ht="25" x14ac:dyDescent="0.5">
      <c r="D7" s="4" t="str">
        <f>uvod!D7</f>
        <v>23. ročník</v>
      </c>
      <c r="E7" s="4"/>
      <c r="L7" s="4" t="str">
        <f>uvod!G7</f>
        <v>Starší  žáci</v>
      </c>
      <c r="M7" s="4"/>
    </row>
    <row r="9" spans="1:81" ht="138.5" x14ac:dyDescent="0.35">
      <c r="B9" s="8" t="s">
        <v>43</v>
      </c>
      <c r="C9" s="144" t="str">
        <f>'seznam soutezi'!E8</f>
        <v xml:space="preserve"> Syrovice</v>
      </c>
      <c r="D9" s="144"/>
      <c r="E9" s="144" t="str">
        <f>'seznam soutezi'!E9</f>
        <v xml:space="preserve"> Lelekovice</v>
      </c>
      <c r="F9" s="144"/>
      <c r="G9" s="144" t="str">
        <f>'seznam soutezi'!E10</f>
        <v>Přísnotice</v>
      </c>
      <c r="H9" s="144"/>
      <c r="I9" s="144" t="str">
        <f>'seznam soutezi'!E11</f>
        <v>Kuřim</v>
      </c>
      <c r="J9" s="144"/>
      <c r="K9" s="144" t="str">
        <f>'seznam soutezi'!E12</f>
        <v>Veverská Bítýška</v>
      </c>
      <c r="L9" s="144"/>
      <c r="M9" s="144">
        <f>'seznam soutezi'!E13</f>
        <v>0</v>
      </c>
      <c r="N9" s="144"/>
      <c r="O9" s="144">
        <f>'seznam soutezi'!E14</f>
        <v>0</v>
      </c>
      <c r="P9" s="144"/>
      <c r="Q9" s="144">
        <f>'seznam soutezi'!E15</f>
        <v>0</v>
      </c>
      <c r="R9" s="144"/>
      <c r="S9" s="144">
        <f>'seznam soutezi'!E16</f>
        <v>0</v>
      </c>
      <c r="T9" s="144"/>
      <c r="U9" s="144">
        <f>'seznam soutezi'!E17</f>
        <v>0</v>
      </c>
      <c r="V9" s="144"/>
      <c r="W9" s="53" t="s">
        <v>44</v>
      </c>
      <c r="X9" s="53" t="s">
        <v>45</v>
      </c>
      <c r="Y9" s="54" t="s">
        <v>53</v>
      </c>
      <c r="Z9" s="54" t="s">
        <v>70</v>
      </c>
      <c r="AA9" s="54" t="s">
        <v>72</v>
      </c>
      <c r="AB9" s="54" t="s">
        <v>54</v>
      </c>
      <c r="AC9" s="54" t="s">
        <v>70</v>
      </c>
      <c r="AD9" s="54" t="s">
        <v>71</v>
      </c>
      <c r="AE9" s="54" t="s">
        <v>61</v>
      </c>
      <c r="AF9" s="54" t="s">
        <v>46</v>
      </c>
      <c r="AG9" s="100" t="s">
        <v>47</v>
      </c>
      <c r="AH9" s="100" t="s">
        <v>63</v>
      </c>
      <c r="AI9" s="100" t="s">
        <v>76</v>
      </c>
      <c r="AJ9" s="49"/>
      <c r="AK9" s="49"/>
    </row>
    <row r="10" spans="1:81" ht="17.5" x14ac:dyDescent="0.35">
      <c r="B10" s="8"/>
      <c r="C10" s="67" t="s">
        <v>52</v>
      </c>
      <c r="D10" s="67" t="s">
        <v>62</v>
      </c>
      <c r="E10" s="67" t="s">
        <v>52</v>
      </c>
      <c r="F10" s="67" t="s">
        <v>62</v>
      </c>
      <c r="G10" s="67" t="s">
        <v>52</v>
      </c>
      <c r="H10" s="67" t="s">
        <v>62</v>
      </c>
      <c r="I10" s="67" t="s">
        <v>52</v>
      </c>
      <c r="J10" s="67" t="s">
        <v>62</v>
      </c>
      <c r="K10" s="67" t="s">
        <v>52</v>
      </c>
      <c r="L10" s="67" t="s">
        <v>62</v>
      </c>
      <c r="M10" s="67" t="s">
        <v>52</v>
      </c>
      <c r="N10" s="67" t="s">
        <v>62</v>
      </c>
      <c r="O10" s="67" t="s">
        <v>52</v>
      </c>
      <c r="P10" s="67" t="s">
        <v>62</v>
      </c>
      <c r="Q10" s="67" t="s">
        <v>52</v>
      </c>
      <c r="R10" s="67" t="s">
        <v>62</v>
      </c>
      <c r="S10" s="67" t="s">
        <v>52</v>
      </c>
      <c r="T10" s="67" t="s">
        <v>62</v>
      </c>
      <c r="U10" s="67" t="s">
        <v>52</v>
      </c>
      <c r="V10" s="67" t="s">
        <v>62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Blučina</v>
      </c>
      <c r="C11" s="81">
        <f>'1'!K12</f>
        <v>25</v>
      </c>
      <c r="D11" s="69">
        <f>'1'!F12</f>
        <v>21.52</v>
      </c>
      <c r="E11" s="82">
        <f>'2'!K12</f>
        <v>23</v>
      </c>
      <c r="F11" s="69">
        <f>'2'!F12</f>
        <v>19.190000000000001</v>
      </c>
      <c r="G11" s="82">
        <f>'3'!K12</f>
        <v>15</v>
      </c>
      <c r="H11" s="69">
        <f>'3'!F12</f>
        <v>46.1</v>
      </c>
      <c r="I11" s="82">
        <f>'4'!K12</f>
        <v>21</v>
      </c>
      <c r="J11" s="69">
        <f>'4'!F12</f>
        <v>27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84</v>
      </c>
      <c r="X11" s="70">
        <f>_xlfn.RANK.EQ(W11:W25,W11:W25,)</f>
        <v>6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84</v>
      </c>
      <c r="AF11" s="71">
        <f>prubezne!S9</f>
        <v>4</v>
      </c>
      <c r="AG11" s="71">
        <f t="shared" ref="AG11:AG25" si="0">SUM(E44,G44,I44,K44,M44,O44,Q44,S44,U44,W44)</f>
        <v>233.81</v>
      </c>
      <c r="AH11" s="71">
        <f>SUM(AA11,AD11)</f>
        <v>120</v>
      </c>
      <c r="AI11" s="71">
        <f>AG11-AH11</f>
        <v>113.81</v>
      </c>
      <c r="AL11">
        <f t="shared" ref="AL11:AL25" si="1">DELTA(Y11,C11)</f>
        <v>0</v>
      </c>
      <c r="AM11">
        <f t="shared" ref="AM11:AM25" si="2">DELTA(Y11,E11)</f>
        <v>0</v>
      </c>
      <c r="AN11">
        <f t="shared" ref="AN11:AN25" si="3">DELTA(Y11,G11)</f>
        <v>0</v>
      </c>
      <c r="AO11">
        <f t="shared" ref="AO11:AO25" si="4">DELTA(Y11,I11)</f>
        <v>0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0</v>
      </c>
      <c r="BL11">
        <f t="shared" ref="BL11:BL25" si="23">DELTA(AB11,I11)</f>
        <v>0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0</v>
      </c>
      <c r="D12" s="66">
        <f>'1'!F13</f>
        <v>0</v>
      </c>
      <c r="E12" s="43">
        <f>'2'!K13</f>
        <v>0</v>
      </c>
      <c r="F12" s="66">
        <f>'2'!F13</f>
        <v>0</v>
      </c>
      <c r="G12" s="43">
        <f>'3'!K13</f>
        <v>0</v>
      </c>
      <c r="H12" s="66">
        <f>'3'!F13</f>
        <v>0</v>
      </c>
      <c r="I12" s="43">
        <f>'4'!K13</f>
        <v>13</v>
      </c>
      <c r="J12" s="66">
        <f>'4'!F13</f>
        <v>120</v>
      </c>
      <c r="K12" s="43">
        <f>'5'!K13</f>
        <v>19</v>
      </c>
      <c r="L12" s="66">
        <f>'5'!F13</f>
        <v>28.07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32</v>
      </c>
      <c r="X12" s="42">
        <f>_xlfn.RANK.EQ(W11:W25,W11:W25,)</f>
        <v>9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32</v>
      </c>
      <c r="AF12" s="55">
        <f>prubezne!S10</f>
        <v>9</v>
      </c>
      <c r="AG12" s="55">
        <f t="shared" si="0"/>
        <v>508.07</v>
      </c>
      <c r="AH12" s="55">
        <f t="shared" ref="AH12:AH25" si="44">SUM(AA12,AD12)</f>
        <v>120</v>
      </c>
      <c r="AI12" s="55">
        <f t="shared" ref="AI12:AI25" si="45">AG12-AH12</f>
        <v>388.07</v>
      </c>
      <c r="AL12">
        <f t="shared" si="1"/>
        <v>1</v>
      </c>
      <c r="AM12">
        <f t="shared" si="2"/>
        <v>1</v>
      </c>
      <c r="AN12">
        <f t="shared" si="3"/>
        <v>1</v>
      </c>
      <c r="AO12">
        <f t="shared" si="4"/>
        <v>0</v>
      </c>
      <c r="AP12">
        <f t="shared" si="5"/>
        <v>0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1</v>
      </c>
      <c r="BK12">
        <f t="shared" si="22"/>
        <v>1</v>
      </c>
      <c r="BL12">
        <f t="shared" si="23"/>
        <v>0</v>
      </c>
      <c r="BM12">
        <f t="shared" si="24"/>
        <v>0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Kuřim A</v>
      </c>
      <c r="C13" s="81">
        <f>'1'!K14</f>
        <v>19</v>
      </c>
      <c r="D13" s="69">
        <f>'1'!F14</f>
        <v>25.75</v>
      </c>
      <c r="E13" s="82">
        <f>'2'!K14</f>
        <v>19</v>
      </c>
      <c r="F13" s="69">
        <f>'2'!F14</f>
        <v>46.28</v>
      </c>
      <c r="G13" s="82">
        <f>'3'!K14</f>
        <v>17</v>
      </c>
      <c r="H13" s="69">
        <f>'3'!F14</f>
        <v>39.549999999999997</v>
      </c>
      <c r="I13" s="82">
        <f>'4'!K14</f>
        <v>19</v>
      </c>
      <c r="J13" s="69">
        <f>'4'!F14</f>
        <v>26.41</v>
      </c>
      <c r="K13" s="82">
        <f>'5'!K14</f>
        <v>27</v>
      </c>
      <c r="L13" s="69">
        <f>'5'!F14</f>
        <v>17.32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101</v>
      </c>
      <c r="X13" s="70">
        <f>_xlfn.RANK.EQ(W11:W25,W11:W25,)</f>
        <v>4</v>
      </c>
      <c r="Y13" s="71">
        <f>prubezne!O11</f>
        <v>17</v>
      </c>
      <c r="Z13" s="71">
        <f t="shared" si="40"/>
        <v>39.549999999999997</v>
      </c>
      <c r="AA13" s="71">
        <f t="shared" si="41"/>
        <v>39.549999999999997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84</v>
      </c>
      <c r="AF13" s="71">
        <f>prubezne!S11</f>
        <v>4</v>
      </c>
      <c r="AG13" s="71">
        <f t="shared" si="0"/>
        <v>155.31</v>
      </c>
      <c r="AH13" s="71">
        <f t="shared" si="44"/>
        <v>39.549999999999997</v>
      </c>
      <c r="AI13" s="71">
        <f t="shared" si="45"/>
        <v>115.76</v>
      </c>
      <c r="AL13">
        <f t="shared" si="1"/>
        <v>0</v>
      </c>
      <c r="AM13">
        <f t="shared" si="2"/>
        <v>0</v>
      </c>
      <c r="AN13">
        <f t="shared" si="3"/>
        <v>1</v>
      </c>
      <c r="AO13">
        <f t="shared" si="4"/>
        <v>0</v>
      </c>
      <c r="AP13">
        <f t="shared" si="5"/>
        <v>0</v>
      </c>
      <c r="AQ13">
        <f t="shared" si="6"/>
        <v>0</v>
      </c>
      <c r="AR13">
        <f t="shared" si="7"/>
        <v>0</v>
      </c>
      <c r="AS13">
        <f t="shared" si="8"/>
        <v>0</v>
      </c>
      <c r="AT13">
        <f t="shared" si="9"/>
        <v>0</v>
      </c>
      <c r="AU13">
        <f t="shared" si="10"/>
        <v>0</v>
      </c>
      <c r="AW13">
        <f t="shared" si="46"/>
        <v>0</v>
      </c>
      <c r="AX13">
        <f t="shared" si="11"/>
        <v>0</v>
      </c>
      <c r="AY13">
        <f t="shared" si="12"/>
        <v>39.549999999999997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0</v>
      </c>
      <c r="BJ13">
        <f t="shared" si="21"/>
        <v>0</v>
      </c>
      <c r="BK13">
        <f t="shared" si="22"/>
        <v>0</v>
      </c>
      <c r="BL13">
        <f t="shared" si="23"/>
        <v>0</v>
      </c>
      <c r="BM13">
        <f t="shared" si="24"/>
        <v>0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B</v>
      </c>
      <c r="C14" s="80">
        <f>'1'!K15</f>
        <v>27</v>
      </c>
      <c r="D14" s="66">
        <f>'1'!F15</f>
        <v>18.78</v>
      </c>
      <c r="E14" s="43">
        <f>'2'!K15</f>
        <v>25</v>
      </c>
      <c r="F14" s="66">
        <f>'2'!F15</f>
        <v>18.43</v>
      </c>
      <c r="G14" s="43">
        <f>'3'!K15</f>
        <v>25</v>
      </c>
      <c r="H14" s="66">
        <f>'3'!F15</f>
        <v>15.73</v>
      </c>
      <c r="I14" s="43">
        <f>'4'!K15</f>
        <v>27</v>
      </c>
      <c r="J14" s="66">
        <f>'4'!F15</f>
        <v>15.81</v>
      </c>
      <c r="K14" s="43">
        <f>'5'!K15</f>
        <v>25</v>
      </c>
      <c r="L14" s="66">
        <f>'5'!F15</f>
        <v>18.5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129</v>
      </c>
      <c r="X14" s="42">
        <f>_xlfn.RANK.EQ(W11:W25,W11:W25,)</f>
        <v>2</v>
      </c>
      <c r="Y14" s="55">
        <f>prubezne!O12</f>
        <v>25</v>
      </c>
      <c r="Z14" s="55">
        <f t="shared" si="40"/>
        <v>18.5</v>
      </c>
      <c r="AA14" s="55">
        <f t="shared" si="41"/>
        <v>18.5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104</v>
      </c>
      <c r="AF14" s="55">
        <f>prubezne!S12</f>
        <v>3</v>
      </c>
      <c r="AG14" s="55">
        <f t="shared" si="0"/>
        <v>87.25</v>
      </c>
      <c r="AH14" s="55">
        <f t="shared" si="44"/>
        <v>18.5</v>
      </c>
      <c r="AI14" s="55">
        <f t="shared" si="45"/>
        <v>68.75</v>
      </c>
      <c r="AL14">
        <f t="shared" si="1"/>
        <v>0</v>
      </c>
      <c r="AM14">
        <f t="shared" si="2"/>
        <v>1</v>
      </c>
      <c r="AN14">
        <f t="shared" si="3"/>
        <v>1</v>
      </c>
      <c r="AO14">
        <f t="shared" si="4"/>
        <v>0</v>
      </c>
      <c r="AP14">
        <f t="shared" si="5"/>
        <v>1</v>
      </c>
      <c r="AQ14">
        <f t="shared" si="6"/>
        <v>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W14">
        <f t="shared" si="46"/>
        <v>0</v>
      </c>
      <c r="AX14">
        <f t="shared" si="11"/>
        <v>18.43</v>
      </c>
      <c r="AY14">
        <f t="shared" si="12"/>
        <v>15.73</v>
      </c>
      <c r="AZ14">
        <f t="shared" si="13"/>
        <v>0</v>
      </c>
      <c r="BA14">
        <f t="shared" si="14"/>
        <v>18.5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0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Lelekovice A</v>
      </c>
      <c r="C15" s="81">
        <f>'1'!K16</f>
        <v>30</v>
      </c>
      <c r="D15" s="69">
        <f>'1'!F16</f>
        <v>18.86</v>
      </c>
      <c r="E15" s="82">
        <f>'2'!K16</f>
        <v>30</v>
      </c>
      <c r="F15" s="69">
        <f>'2'!F16</f>
        <v>15</v>
      </c>
      <c r="G15" s="82">
        <f>'3'!K16</f>
        <v>27</v>
      </c>
      <c r="H15" s="69">
        <f>'3'!F16</f>
        <v>17.09</v>
      </c>
      <c r="I15" s="82">
        <f>'4'!K16</f>
        <v>30</v>
      </c>
      <c r="J15" s="69">
        <f>'4'!F16</f>
        <v>18.29</v>
      </c>
      <c r="K15" s="82">
        <f>'5'!K16</f>
        <v>30</v>
      </c>
      <c r="L15" s="69">
        <f>'5'!F16</f>
        <v>18.57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147</v>
      </c>
      <c r="X15" s="70">
        <f>_xlfn.RANK.EQ(W11:W25,W11:W25,)</f>
        <v>1</v>
      </c>
      <c r="Y15" s="71">
        <f>prubezne!O13</f>
        <v>27</v>
      </c>
      <c r="Z15" s="71">
        <f t="shared" si="40"/>
        <v>17.09</v>
      </c>
      <c r="AA15" s="71">
        <f t="shared" si="41"/>
        <v>17.09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120</v>
      </c>
      <c r="AF15" s="71">
        <f>prubezne!S13</f>
        <v>1</v>
      </c>
      <c r="AG15" s="71">
        <f t="shared" si="0"/>
        <v>87.81</v>
      </c>
      <c r="AH15" s="71">
        <f t="shared" si="44"/>
        <v>17.09</v>
      </c>
      <c r="AI15" s="71">
        <f t="shared" si="45"/>
        <v>70.72</v>
      </c>
      <c r="AL15">
        <f t="shared" si="1"/>
        <v>0</v>
      </c>
      <c r="AM15">
        <f t="shared" si="2"/>
        <v>0</v>
      </c>
      <c r="AN15">
        <f t="shared" si="3"/>
        <v>1</v>
      </c>
      <c r="AO15">
        <f t="shared" si="4"/>
        <v>0</v>
      </c>
      <c r="AP15">
        <f t="shared" si="5"/>
        <v>0</v>
      </c>
      <c r="AQ15">
        <f t="shared" si="6"/>
        <v>0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0</v>
      </c>
      <c r="AW15">
        <f t="shared" si="46"/>
        <v>0</v>
      </c>
      <c r="AX15">
        <f t="shared" si="11"/>
        <v>0</v>
      </c>
      <c r="AY15">
        <f t="shared" si="12"/>
        <v>17.09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0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Lelekovice B</v>
      </c>
      <c r="C16" s="80">
        <f>'1'!K17</f>
        <v>21</v>
      </c>
      <c r="D16" s="66">
        <f>'1'!F17</f>
        <v>24.47</v>
      </c>
      <c r="E16" s="43">
        <f>'2'!K17</f>
        <v>15</v>
      </c>
      <c r="F16" s="66">
        <f>'2'!F17</f>
        <v>120</v>
      </c>
      <c r="G16" s="43">
        <f>'3'!K17</f>
        <v>23</v>
      </c>
      <c r="H16" s="66">
        <f>'3'!F17</f>
        <v>18.809999999999999</v>
      </c>
      <c r="I16" s="43">
        <f>'4'!K17</f>
        <v>17</v>
      </c>
      <c r="J16" s="66">
        <f>'4'!F17</f>
        <v>31.34</v>
      </c>
      <c r="K16" s="43">
        <f>'5'!K17</f>
        <v>23</v>
      </c>
      <c r="L16" s="66">
        <f>'5'!F17</f>
        <v>19.96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99</v>
      </c>
      <c r="X16" s="42">
        <f>_xlfn.RANK.EQ(W11:W25,W11:W25,)</f>
        <v>5</v>
      </c>
      <c r="Y16" s="55">
        <f>prubezne!O14</f>
        <v>15</v>
      </c>
      <c r="Z16" s="55">
        <f t="shared" si="40"/>
        <v>120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84</v>
      </c>
      <c r="AF16" s="55">
        <f>prubezne!S14</f>
        <v>4</v>
      </c>
      <c r="AG16" s="55">
        <f t="shared" si="0"/>
        <v>214.58</v>
      </c>
      <c r="AH16" s="55">
        <f t="shared" si="44"/>
        <v>120</v>
      </c>
      <c r="AI16" s="55">
        <f t="shared" si="45"/>
        <v>94.580000000000013</v>
      </c>
      <c r="AL16">
        <f t="shared" si="1"/>
        <v>0</v>
      </c>
      <c r="AM16">
        <f t="shared" si="2"/>
        <v>1</v>
      </c>
      <c r="AN16">
        <f t="shared" si="3"/>
        <v>0</v>
      </c>
      <c r="AO16">
        <f t="shared" si="4"/>
        <v>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0</v>
      </c>
      <c r="AW16">
        <f t="shared" si="46"/>
        <v>0</v>
      </c>
      <c r="AX16">
        <f t="shared" si="11"/>
        <v>120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0</v>
      </c>
      <c r="BK16">
        <f t="shared" si="22"/>
        <v>0</v>
      </c>
      <c r="BL16">
        <f t="shared" si="23"/>
        <v>0</v>
      </c>
      <c r="BM16">
        <f t="shared" si="24"/>
        <v>0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Přísnotice</v>
      </c>
      <c r="C17" s="81">
        <f>'1'!K18</f>
        <v>15</v>
      </c>
      <c r="D17" s="69">
        <f>'1'!F18</f>
        <v>27.17</v>
      </c>
      <c r="E17" s="82">
        <f>'2'!K18</f>
        <v>21</v>
      </c>
      <c r="F17" s="69">
        <f>'2'!F18</f>
        <v>25.34</v>
      </c>
      <c r="G17" s="82">
        <f>'3'!K18</f>
        <v>21</v>
      </c>
      <c r="H17" s="69">
        <f>'3'!F18</f>
        <v>22.32</v>
      </c>
      <c r="I17" s="82">
        <f>'4'!K18</f>
        <v>23</v>
      </c>
      <c r="J17" s="69">
        <f>'4'!F18</f>
        <v>22.78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80</v>
      </c>
      <c r="X17" s="70">
        <f>_xlfn.RANK.EQ(W11:W25,W11:W25,)</f>
        <v>7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80</v>
      </c>
      <c r="AF17" s="71">
        <f>prubezne!S15</f>
        <v>7</v>
      </c>
      <c r="AG17" s="71">
        <f t="shared" si="0"/>
        <v>217.61</v>
      </c>
      <c r="AH17" s="71">
        <f t="shared" si="44"/>
        <v>120</v>
      </c>
      <c r="AI17" s="71">
        <f t="shared" si="45"/>
        <v>97.610000000000014</v>
      </c>
      <c r="AL17">
        <f t="shared" si="1"/>
        <v>0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Rosice</v>
      </c>
      <c r="C18" s="80">
        <f>'1'!K19</f>
        <v>17</v>
      </c>
      <c r="D18" s="66">
        <f>'1'!F19</f>
        <v>21.52</v>
      </c>
      <c r="E18" s="43">
        <f>'2'!K19</f>
        <v>0</v>
      </c>
      <c r="F18" s="66">
        <f>'2'!F19</f>
        <v>0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17</v>
      </c>
      <c r="X18" s="42">
        <f>_xlfn.RANK.EQ(W11:W25,W11:W25,)</f>
        <v>10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17</v>
      </c>
      <c r="AF18" s="55">
        <f>prubezne!S16</f>
        <v>10</v>
      </c>
      <c r="AG18" s="55">
        <f t="shared" si="0"/>
        <v>501.52</v>
      </c>
      <c r="AH18" s="55">
        <f t="shared" si="44"/>
        <v>120</v>
      </c>
      <c r="AI18" s="55">
        <f t="shared" si="45"/>
        <v>381.52</v>
      </c>
      <c r="AL18">
        <f t="shared" si="1"/>
        <v>0</v>
      </c>
      <c r="AM18">
        <f t="shared" si="2"/>
        <v>1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1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Syrovice</v>
      </c>
      <c r="C19" s="81">
        <f>'1'!K20</f>
        <v>23</v>
      </c>
      <c r="D19" s="69">
        <f>'1'!F20</f>
        <v>20.420000000000002</v>
      </c>
      <c r="E19" s="82">
        <f>'2'!K20</f>
        <v>27</v>
      </c>
      <c r="F19" s="69">
        <f>'2'!F20</f>
        <v>17.63</v>
      </c>
      <c r="G19" s="82">
        <f>'3'!K20</f>
        <v>30</v>
      </c>
      <c r="H19" s="69">
        <f>'3'!F20</f>
        <v>15.86</v>
      </c>
      <c r="I19" s="82">
        <f>'4'!K20</f>
        <v>25</v>
      </c>
      <c r="J19" s="69">
        <f>'4'!F20</f>
        <v>20.97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105</v>
      </c>
      <c r="X19" s="70">
        <f>_xlfn.RANK.EQ(W11:W25,W11:W25,)</f>
        <v>3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105</v>
      </c>
      <c r="AF19" s="71">
        <f>prubezne!S17</f>
        <v>2</v>
      </c>
      <c r="AG19" s="71">
        <f t="shared" si="0"/>
        <v>194.88</v>
      </c>
      <c r="AH19" s="71">
        <f t="shared" si="44"/>
        <v>120</v>
      </c>
      <c r="AI19" s="71">
        <f t="shared" si="45"/>
        <v>74.88</v>
      </c>
      <c r="AL19">
        <f t="shared" si="1"/>
        <v>0</v>
      </c>
      <c r="AM19">
        <f t="shared" si="2"/>
        <v>0</v>
      </c>
      <c r="AN19">
        <f t="shared" si="3"/>
        <v>0</v>
      </c>
      <c r="AO19">
        <f t="shared" si="4"/>
        <v>0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0</v>
      </c>
      <c r="BJ19">
        <f t="shared" si="21"/>
        <v>0</v>
      </c>
      <c r="BK19">
        <f t="shared" si="22"/>
        <v>0</v>
      </c>
      <c r="BL19">
        <f t="shared" si="23"/>
        <v>0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Veverská Bítýška</v>
      </c>
      <c r="C20" s="80">
        <f>'1'!K21</f>
        <v>0</v>
      </c>
      <c r="D20" s="66">
        <f>'1'!F21</f>
        <v>0</v>
      </c>
      <c r="E20" s="43">
        <f>'2'!K21</f>
        <v>17</v>
      </c>
      <c r="F20" s="66">
        <f>'2'!F21</f>
        <v>49.85</v>
      </c>
      <c r="G20" s="43">
        <f>'3'!K21</f>
        <v>19</v>
      </c>
      <c r="H20" s="66">
        <f>'3'!F21</f>
        <v>25.98</v>
      </c>
      <c r="I20" s="43">
        <f>'4'!K21</f>
        <v>15</v>
      </c>
      <c r="J20" s="66">
        <f>'4'!F21</f>
        <v>36.86</v>
      </c>
      <c r="K20" s="43">
        <f>'5'!K21</f>
        <v>21</v>
      </c>
      <c r="L20" s="66">
        <f>'5'!F21</f>
        <v>24.81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72</v>
      </c>
      <c r="X20" s="42">
        <f>_xlfn.RANK.EQ(W11:W25,W11:W25,)</f>
        <v>8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72</v>
      </c>
      <c r="AF20" s="55">
        <f>prubezne!S18</f>
        <v>8</v>
      </c>
      <c r="AG20" s="55">
        <f t="shared" si="0"/>
        <v>257.5</v>
      </c>
      <c r="AH20" s="55">
        <f t="shared" si="44"/>
        <v>120</v>
      </c>
      <c r="AI20" s="55">
        <f t="shared" si="45"/>
        <v>137.5</v>
      </c>
      <c r="AL20">
        <f t="shared" si="1"/>
        <v>1</v>
      </c>
      <c r="AM20">
        <f t="shared" si="2"/>
        <v>0</v>
      </c>
      <c r="AN20">
        <f t="shared" si="3"/>
        <v>0</v>
      </c>
      <c r="AO20">
        <f t="shared" si="4"/>
        <v>0</v>
      </c>
      <c r="AP20">
        <f t="shared" si="5"/>
        <v>0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0</v>
      </c>
      <c r="BK20">
        <f t="shared" si="22"/>
        <v>0</v>
      </c>
      <c r="BL20">
        <f t="shared" si="23"/>
        <v>0</v>
      </c>
      <c r="BM20">
        <f t="shared" si="24"/>
        <v>0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>
        <f>'seznam druzstev'!D18</f>
        <v>0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11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11</v>
      </c>
      <c r="AG21" s="71">
        <f t="shared" si="0"/>
        <v>600</v>
      </c>
      <c r="AH21" s="71">
        <f t="shared" si="44"/>
        <v>120</v>
      </c>
      <c r="AI21" s="71">
        <f t="shared" si="45"/>
        <v>480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>
        <f>'seznam druzstev'!D19</f>
        <v>0</v>
      </c>
      <c r="C22" s="80">
        <f>'1'!K23</f>
        <v>0</v>
      </c>
      <c r="D22" s="66">
        <f>'1'!F23</f>
        <v>0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0</v>
      </c>
      <c r="X22" s="42">
        <f>_xlfn.RANK.EQ(W11:W25,W11:W25,)</f>
        <v>11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0</v>
      </c>
      <c r="AF22" s="55">
        <f>prubezne!S20</f>
        <v>11</v>
      </c>
      <c r="AG22" s="55">
        <f t="shared" si="0"/>
        <v>600</v>
      </c>
      <c r="AH22" s="55">
        <f t="shared" si="44"/>
        <v>120</v>
      </c>
      <c r="AI22" s="55">
        <f t="shared" si="45"/>
        <v>480</v>
      </c>
      <c r="AL22">
        <f t="shared" si="1"/>
        <v>1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1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>
        <f>'seznam druzstev'!D20</f>
        <v>0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11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11</v>
      </c>
      <c r="AG23" s="71">
        <f t="shared" si="0"/>
        <v>600</v>
      </c>
      <c r="AH23" s="71">
        <f t="shared" si="44"/>
        <v>120</v>
      </c>
      <c r="AI23" s="71">
        <f t="shared" si="45"/>
        <v>480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>
        <f>'seznam druzstev'!D21</f>
        <v>0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11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11</v>
      </c>
      <c r="AG24" s="55">
        <f t="shared" si="0"/>
        <v>600</v>
      </c>
      <c r="AH24" s="55">
        <f t="shared" si="44"/>
        <v>120</v>
      </c>
      <c r="AI24" s="55">
        <f t="shared" si="45"/>
        <v>480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11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11</v>
      </c>
      <c r="AG25" s="71">
        <f t="shared" si="0"/>
        <v>600</v>
      </c>
      <c r="AH25" s="71">
        <f t="shared" si="44"/>
        <v>120</v>
      </c>
      <c r="AI25" s="71">
        <f t="shared" si="45"/>
        <v>480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21.52</v>
      </c>
      <c r="E28">
        <f>IF(D28&gt;1,D28,120)</f>
        <v>21.52</v>
      </c>
      <c r="F28">
        <f>F11</f>
        <v>19.190000000000001</v>
      </c>
      <c r="G28">
        <f>IF(F28&gt;1,F28,120)</f>
        <v>19.190000000000001</v>
      </c>
      <c r="H28">
        <f>H11</f>
        <v>46.1</v>
      </c>
      <c r="I28">
        <f>IF(H28&gt;1,H28,120)</f>
        <v>46.1</v>
      </c>
      <c r="J28">
        <f>J11</f>
        <v>27</v>
      </c>
      <c r="K28">
        <f>IF(J28&gt;1,J28,120)</f>
        <v>27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5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120</v>
      </c>
      <c r="K29">
        <f t="shared" ref="K29:K42" si="56">IF(J29&gt;1,J29,120)</f>
        <v>120</v>
      </c>
      <c r="L29">
        <f t="shared" ref="L29:L42" si="57">L12</f>
        <v>28.07</v>
      </c>
      <c r="M29">
        <f t="shared" ref="M29:M42" si="58">IF(L29&gt;1,L29,120)</f>
        <v>28.07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25.75</v>
      </c>
      <c r="E30">
        <f t="shared" si="50"/>
        <v>25.75</v>
      </c>
      <c r="F30">
        <f t="shared" si="51"/>
        <v>46.28</v>
      </c>
      <c r="G30">
        <f t="shared" si="52"/>
        <v>46.28</v>
      </c>
      <c r="H30">
        <f t="shared" si="53"/>
        <v>39.549999999999997</v>
      </c>
      <c r="I30">
        <f t="shared" si="54"/>
        <v>39.549999999999997</v>
      </c>
      <c r="J30">
        <f t="shared" si="55"/>
        <v>26.41</v>
      </c>
      <c r="K30">
        <f t="shared" si="56"/>
        <v>26.41</v>
      </c>
      <c r="L30">
        <f t="shared" si="57"/>
        <v>17.32</v>
      </c>
      <c r="M30">
        <f t="shared" si="58"/>
        <v>17.32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39.549999999999997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18.78</v>
      </c>
      <c r="E31">
        <f t="shared" si="50"/>
        <v>18.78</v>
      </c>
      <c r="F31">
        <f t="shared" si="51"/>
        <v>18.43</v>
      </c>
      <c r="G31">
        <f t="shared" si="52"/>
        <v>18.43</v>
      </c>
      <c r="H31">
        <f t="shared" si="53"/>
        <v>15.73</v>
      </c>
      <c r="I31">
        <f t="shared" si="54"/>
        <v>15.73</v>
      </c>
      <c r="J31">
        <f t="shared" si="55"/>
        <v>15.81</v>
      </c>
      <c r="K31">
        <f t="shared" si="56"/>
        <v>15.81</v>
      </c>
      <c r="L31">
        <f t="shared" si="57"/>
        <v>18.5</v>
      </c>
      <c r="M31">
        <f t="shared" si="58"/>
        <v>18.5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18.5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18.86</v>
      </c>
      <c r="E32">
        <f t="shared" si="50"/>
        <v>18.86</v>
      </c>
      <c r="F32">
        <f t="shared" si="51"/>
        <v>15</v>
      </c>
      <c r="G32">
        <f t="shared" si="52"/>
        <v>15</v>
      </c>
      <c r="H32">
        <f t="shared" si="53"/>
        <v>17.09</v>
      </c>
      <c r="I32">
        <f t="shared" si="54"/>
        <v>17.09</v>
      </c>
      <c r="J32">
        <f t="shared" si="55"/>
        <v>18.29</v>
      </c>
      <c r="K32">
        <f t="shared" si="56"/>
        <v>18.29</v>
      </c>
      <c r="L32">
        <f t="shared" si="57"/>
        <v>18.57</v>
      </c>
      <c r="M32">
        <f t="shared" si="58"/>
        <v>18.57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17.09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24.47</v>
      </c>
      <c r="E33">
        <f t="shared" si="50"/>
        <v>24.47</v>
      </c>
      <c r="F33">
        <f t="shared" si="51"/>
        <v>120</v>
      </c>
      <c r="G33">
        <f t="shared" si="52"/>
        <v>120</v>
      </c>
      <c r="H33">
        <f t="shared" si="53"/>
        <v>18.809999999999999</v>
      </c>
      <c r="I33">
        <f t="shared" si="54"/>
        <v>18.809999999999999</v>
      </c>
      <c r="J33">
        <f t="shared" si="55"/>
        <v>31.34</v>
      </c>
      <c r="K33">
        <f t="shared" si="56"/>
        <v>31.34</v>
      </c>
      <c r="L33">
        <f t="shared" si="57"/>
        <v>19.96</v>
      </c>
      <c r="M33">
        <f t="shared" si="58"/>
        <v>19.96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0</v>
      </c>
    </row>
    <row r="34" spans="4:39" hidden="1" x14ac:dyDescent="0.35">
      <c r="D34">
        <f t="shared" si="49"/>
        <v>27.17</v>
      </c>
      <c r="E34">
        <f t="shared" si="50"/>
        <v>27.17</v>
      </c>
      <c r="F34">
        <f t="shared" si="51"/>
        <v>25.34</v>
      </c>
      <c r="G34">
        <f t="shared" si="52"/>
        <v>25.34</v>
      </c>
      <c r="H34">
        <f t="shared" si="53"/>
        <v>22.32</v>
      </c>
      <c r="I34">
        <f t="shared" si="54"/>
        <v>22.32</v>
      </c>
      <c r="J34">
        <f t="shared" si="55"/>
        <v>22.78</v>
      </c>
      <c r="K34">
        <f t="shared" si="56"/>
        <v>22.78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21.52</v>
      </c>
      <c r="E35">
        <f t="shared" si="50"/>
        <v>21.52</v>
      </c>
      <c r="F35">
        <f t="shared" si="51"/>
        <v>0</v>
      </c>
      <c r="G35">
        <f t="shared" si="52"/>
        <v>120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20.420000000000002</v>
      </c>
      <c r="E36">
        <f t="shared" si="50"/>
        <v>20.420000000000002</v>
      </c>
      <c r="F36">
        <f t="shared" si="51"/>
        <v>17.63</v>
      </c>
      <c r="G36">
        <f t="shared" si="52"/>
        <v>17.63</v>
      </c>
      <c r="H36">
        <f t="shared" si="53"/>
        <v>15.86</v>
      </c>
      <c r="I36">
        <f t="shared" si="54"/>
        <v>15.86</v>
      </c>
      <c r="J36">
        <f t="shared" si="55"/>
        <v>20.97</v>
      </c>
      <c r="K36">
        <f t="shared" si="56"/>
        <v>20.97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49.85</v>
      </c>
      <c r="G37">
        <f t="shared" si="52"/>
        <v>49.85</v>
      </c>
      <c r="H37">
        <f t="shared" si="53"/>
        <v>25.98</v>
      </c>
      <c r="I37">
        <f t="shared" si="54"/>
        <v>25.98</v>
      </c>
      <c r="J37">
        <f t="shared" si="55"/>
        <v>36.86</v>
      </c>
      <c r="K37">
        <f t="shared" si="56"/>
        <v>36.86</v>
      </c>
      <c r="L37">
        <f t="shared" si="57"/>
        <v>24.81</v>
      </c>
      <c r="M37">
        <f t="shared" si="58"/>
        <v>24.81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0</v>
      </c>
      <c r="E39">
        <f t="shared" si="50"/>
        <v>120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64</v>
      </c>
    </row>
    <row r="44" spans="4:39" hidden="1" x14ac:dyDescent="0.35">
      <c r="E44">
        <f>PRODUCT(E28,AM28)</f>
        <v>21.52</v>
      </c>
      <c r="G44">
        <f>PRODUCT(G28,AM29)</f>
        <v>19.190000000000001</v>
      </c>
      <c r="I44">
        <f>PRODUCT(I28,AM30)</f>
        <v>46.1</v>
      </c>
      <c r="K44">
        <f>PRODUCT(K28,AM31)</f>
        <v>27</v>
      </c>
      <c r="M44">
        <f>PRODUCT(M28,AM32)</f>
        <v>120</v>
      </c>
      <c r="O44">
        <f>PRODUCT(O28,AM33)</f>
        <v>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233.81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120</v>
      </c>
      <c r="K45">
        <f>PRODUCT(K29,AM31)</f>
        <v>120</v>
      </c>
      <c r="M45">
        <f>PRODUCT(M29,AM32)</f>
        <v>28.07</v>
      </c>
      <c r="O45">
        <f>PRODUCT(O29,AM33)</f>
        <v>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508.07</v>
      </c>
    </row>
    <row r="46" spans="4:39" hidden="1" x14ac:dyDescent="0.35">
      <c r="E46">
        <f>PRODUCT(E30,AM28)</f>
        <v>25.75</v>
      </c>
      <c r="G46">
        <f>PRODUCT(G30,AM29)</f>
        <v>46.28</v>
      </c>
      <c r="I46">
        <f>PRODUCT(I30,AM30)</f>
        <v>39.549999999999997</v>
      </c>
      <c r="K46">
        <f>PRODUCT(K30,AM31)</f>
        <v>26.41</v>
      </c>
      <c r="M46">
        <f>PRODUCT(M30,AM32)</f>
        <v>17.32</v>
      </c>
      <c r="O46">
        <f>PRODUCT(O30,AM33)</f>
        <v>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155.31</v>
      </c>
    </row>
    <row r="47" spans="4:39" hidden="1" x14ac:dyDescent="0.35">
      <c r="E47">
        <f>PRODUCT(E31,AM28)</f>
        <v>18.78</v>
      </c>
      <c r="G47">
        <f>PRODUCT(G31,AM29)</f>
        <v>18.43</v>
      </c>
      <c r="I47">
        <f>PRODUCT(I31,AM30)</f>
        <v>15.73</v>
      </c>
      <c r="K47">
        <f>PRODUCT(K31,AM31)</f>
        <v>15.81</v>
      </c>
      <c r="M47">
        <f>PRODUCT(M31,AM32)</f>
        <v>18.5</v>
      </c>
      <c r="O47">
        <f>PRODUCT(O31,AM33)</f>
        <v>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87.25</v>
      </c>
    </row>
    <row r="48" spans="4:39" hidden="1" x14ac:dyDescent="0.35">
      <c r="E48">
        <f>PRODUCT(E32,AM28)</f>
        <v>18.86</v>
      </c>
      <c r="G48">
        <f>PRODUCT(G32,AM29)</f>
        <v>15</v>
      </c>
      <c r="I48">
        <f>PRODUCT(I32,AM30)</f>
        <v>17.09</v>
      </c>
      <c r="K48">
        <f>PRODUCT(K32,AM31)</f>
        <v>18.29</v>
      </c>
      <c r="M48">
        <f>PRODUCT(M32,AM32)</f>
        <v>18.57</v>
      </c>
      <c r="O48">
        <f>PRODUCT(O32,AM33)</f>
        <v>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87.81</v>
      </c>
    </row>
    <row r="49" spans="5:26" hidden="1" x14ac:dyDescent="0.35">
      <c r="E49">
        <f>PRODUCT(E33,AM28)</f>
        <v>24.47</v>
      </c>
      <c r="G49">
        <f>PRODUCT(G33,AM29)</f>
        <v>120</v>
      </c>
      <c r="I49">
        <f>PRODUCT(I33,AM30)</f>
        <v>18.809999999999999</v>
      </c>
      <c r="K49">
        <f>PRODUCT(K33,AM31)</f>
        <v>31.34</v>
      </c>
      <c r="M49">
        <f>PRODUCT(M33,AM32)</f>
        <v>19.96</v>
      </c>
      <c r="O49">
        <f>PRODUCT(O33,AM33)</f>
        <v>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214.58</v>
      </c>
    </row>
    <row r="50" spans="5:26" hidden="1" x14ac:dyDescent="0.35">
      <c r="E50">
        <f>PRODUCT(E34,AM28)</f>
        <v>27.17</v>
      </c>
      <c r="G50">
        <f>PRODUCT(G34,AM29)</f>
        <v>25.34</v>
      </c>
      <c r="I50">
        <f>PRODUCT(I34,AM30)</f>
        <v>22.32</v>
      </c>
      <c r="K50">
        <f>PRODUCT(K34,AM31)</f>
        <v>22.78</v>
      </c>
      <c r="M50">
        <f>PRODUCT(M34,AM32)</f>
        <v>120</v>
      </c>
      <c r="O50">
        <f>PRODUCT(O34,AM33)</f>
        <v>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217.61</v>
      </c>
    </row>
    <row r="51" spans="5:26" hidden="1" x14ac:dyDescent="0.35">
      <c r="E51">
        <f>PRODUCT(E35,AM28)</f>
        <v>21.52</v>
      </c>
      <c r="G51">
        <f>PRODUCT(G35,AM29)</f>
        <v>120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501.52</v>
      </c>
    </row>
    <row r="52" spans="5:26" hidden="1" x14ac:dyDescent="0.35">
      <c r="E52">
        <f>PRODUCT(E36,AM28)</f>
        <v>20.420000000000002</v>
      </c>
      <c r="G52">
        <f>PRODUCT(G36,AM29)</f>
        <v>17.63</v>
      </c>
      <c r="I52">
        <f>PRODUCT(I36,AM30)</f>
        <v>15.86</v>
      </c>
      <c r="K52">
        <f>PRODUCT(K36,AM31)</f>
        <v>20.97</v>
      </c>
      <c r="M52">
        <f>PRODUCT(M36,AM32)</f>
        <v>120</v>
      </c>
      <c r="O52">
        <f>PRODUCT(O36,AM33)</f>
        <v>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194.88</v>
      </c>
    </row>
    <row r="53" spans="5:26" hidden="1" x14ac:dyDescent="0.35">
      <c r="E53">
        <f>PRODUCT(E37,AM28)</f>
        <v>120</v>
      </c>
      <c r="G53">
        <f>PRODUCT(G37,AM29)</f>
        <v>49.85</v>
      </c>
      <c r="I53">
        <f>PRODUCT(I37,AM30)</f>
        <v>25.98</v>
      </c>
      <c r="K53">
        <f>PRODUCT(K37,AM31)</f>
        <v>36.86</v>
      </c>
      <c r="M53">
        <f>PRODUCT(M37,AM32)</f>
        <v>24.81</v>
      </c>
      <c r="O53">
        <f>PRODUCT(O37,AM33)</f>
        <v>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257.5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600</v>
      </c>
    </row>
    <row r="55" spans="5:26" hidden="1" x14ac:dyDescent="0.35">
      <c r="E55">
        <f>PRODUCT(E39,AM28)</f>
        <v>120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600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600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600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600</v>
      </c>
    </row>
  </sheetData>
  <sheetProtection sheet="1" objects="1" scenarios="1"/>
  <mergeCells count="12">
    <mergeCell ref="A1:A2"/>
    <mergeCell ref="C9:D9"/>
    <mergeCell ref="E9:F9"/>
    <mergeCell ref="G9:H9"/>
    <mergeCell ref="I9:J9"/>
    <mergeCell ref="B1:B2"/>
    <mergeCell ref="U9:V9"/>
    <mergeCell ref="K9:L9"/>
    <mergeCell ref="M9:N9"/>
    <mergeCell ref="O9:P9"/>
    <mergeCell ref="Q9:R9"/>
    <mergeCell ref="S9:T9"/>
  </mergeCells>
  <conditionalFormatting sqref="AF11:AF25">
    <cfRule type="cellIs" dxfId="66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zoomScale="99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1</v>
      </c>
      <c r="B1" s="147" t="s">
        <v>0</v>
      </c>
    </row>
    <row r="2" spans="1:14" ht="15" thickBot="1" x14ac:dyDescent="0.4">
      <c r="A2" s="150"/>
      <c r="B2" s="148"/>
    </row>
    <row r="5" spans="1:14" ht="31" x14ac:dyDescent="0.7">
      <c r="B5" s="151" t="s">
        <v>95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84</v>
      </c>
      <c r="D7" s="4" t="s">
        <v>85</v>
      </c>
      <c r="G7" s="5" t="s">
        <v>94</v>
      </c>
    </row>
    <row r="9" spans="1:14" ht="25" x14ac:dyDescent="0.35">
      <c r="C9" s="85" t="s">
        <v>3</v>
      </c>
      <c r="I9" s="86" t="s">
        <v>4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>
        <f>'seznam soutezi'!E13</f>
        <v>0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 xml:space="preserve"> Lelekovice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Přísnotice</v>
      </c>
      <c r="D16" s="152" t="s">
        <v>82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Veverská Bítýška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</v>
      </c>
      <c r="I22" s="84" t="s">
        <v>73</v>
      </c>
    </row>
  </sheetData>
  <mergeCells count="4">
    <mergeCell ref="A1:A2"/>
    <mergeCell ref="B5:N5"/>
    <mergeCell ref="B1:B2"/>
    <mergeCell ref="D16:H16"/>
  </mergeCells>
  <conditionalFormatting sqref="C14">
    <cfRule type="notContainsBlanks" dxfId="65" priority="15">
      <formula>LEN(TRIM(C14))&gt;0</formula>
    </cfRule>
  </conditionalFormatting>
  <conditionalFormatting sqref="C16">
    <cfRule type="notContainsBlanks" dxfId="64" priority="14">
      <formula>LEN(TRIM(C16))&gt;0</formula>
    </cfRule>
  </conditionalFormatting>
  <conditionalFormatting sqref="C18">
    <cfRule type="notContainsBlanks" dxfId="63" priority="11">
      <formula>LEN(TRIM(C18))&gt;0</formula>
    </cfRule>
  </conditionalFormatting>
  <conditionalFormatting sqref="C20">
    <cfRule type="notContainsBlanks" dxfId="62" priority="10">
      <formula>LEN(TRIM(C20))&gt;0</formula>
    </cfRule>
  </conditionalFormatting>
  <conditionalFormatting sqref="I12">
    <cfRule type="cellIs" dxfId="61" priority="1" operator="equal">
      <formula>0</formula>
    </cfRule>
    <cfRule type="containsBlanks" dxfId="60" priority="2">
      <formula>LEN(TRIM(I12))=0</formula>
    </cfRule>
    <cfRule type="notContainsBlanks" dxfId="59" priority="9">
      <formula>LEN(TRIM(I12))&gt;0</formula>
    </cfRule>
  </conditionalFormatting>
  <conditionalFormatting sqref="I14">
    <cfRule type="cellIs" dxfId="58" priority="3" operator="equal">
      <formula>0</formula>
    </cfRule>
    <cfRule type="notContainsBlanks" dxfId="57" priority="8" stopIfTrue="1">
      <formula>LEN(TRIM(I14))&gt;0</formula>
    </cfRule>
  </conditionalFormatting>
  <conditionalFormatting sqref="I16">
    <cfRule type="cellIs" dxfId="56" priority="12" operator="equal">
      <formula>0</formula>
    </cfRule>
    <cfRule type="notContainsBlanks" dxfId="55" priority="13">
      <formula>LEN(TRIM(I16))&gt;0</formula>
    </cfRule>
  </conditionalFormatting>
  <conditionalFormatting sqref="I20">
    <cfRule type="cellIs" dxfId="54" priority="6" operator="equal">
      <formula>0</formula>
    </cfRule>
    <cfRule type="notContainsBlanks" dxfId="53" priority="7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5" t="s">
        <v>1</v>
      </c>
      <c r="B1" s="147" t="s">
        <v>2</v>
      </c>
    </row>
    <row r="2" spans="1:2" ht="15" thickBot="1" x14ac:dyDescent="0.4">
      <c r="A2" s="146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5" t="s">
        <v>1</v>
      </c>
      <c r="B1" s="147" t="s">
        <v>0</v>
      </c>
    </row>
    <row r="2" spans="1:70" ht="12.65" customHeight="1" thickBot="1" x14ac:dyDescent="0.4">
      <c r="A2" s="146"/>
      <c r="B2" s="148"/>
    </row>
    <row r="3" spans="1:70" ht="22.5" x14ac:dyDescent="0.45">
      <c r="C3" s="3" t="s">
        <v>42</v>
      </c>
    </row>
    <row r="5" spans="1:70" ht="25" x14ac:dyDescent="0.5">
      <c r="C5" s="4" t="str">
        <f>uvod!D7</f>
        <v>23.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49</v>
      </c>
      <c r="O7" t="s">
        <v>50</v>
      </c>
      <c r="R7" t="s">
        <v>51</v>
      </c>
    </row>
    <row r="8" spans="1:70" ht="132" customHeight="1" thickBot="1" x14ac:dyDescent="0.4">
      <c r="B8" s="17" t="s">
        <v>43</v>
      </c>
      <c r="C8" s="56" t="str">
        <f>'seznam soutezi'!E8</f>
        <v xml:space="preserve"> Syrovice</v>
      </c>
      <c r="D8" s="56" t="str">
        <f>'seznam soutezi'!E9</f>
        <v xml:space="preserve"> Lelekovice</v>
      </c>
      <c r="E8" s="56" t="str">
        <f>'seznam soutezi'!E10</f>
        <v>Přísnotice</v>
      </c>
      <c r="F8" s="56" t="str">
        <f>'seznam soutezi'!E11</f>
        <v>Kuřim</v>
      </c>
      <c r="G8" s="56" t="str">
        <f>'seznam soutezi'!E12</f>
        <v>Veverská Bítýška</v>
      </c>
      <c r="H8" s="56">
        <f>'seznam soutezi'!E13</f>
        <v>0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44</v>
      </c>
      <c r="N8" s="56" t="s">
        <v>45</v>
      </c>
      <c r="O8" s="98" t="s">
        <v>53</v>
      </c>
      <c r="P8" s="98" t="s">
        <v>54</v>
      </c>
      <c r="Q8" s="98" t="s">
        <v>66</v>
      </c>
      <c r="R8" s="99" t="s">
        <v>69</v>
      </c>
      <c r="S8" s="98" t="s">
        <v>46</v>
      </c>
      <c r="T8" s="99" t="s">
        <v>65</v>
      </c>
      <c r="U8" s="97" t="s">
        <v>68</v>
      </c>
      <c r="V8" s="49" t="s">
        <v>56</v>
      </c>
      <c r="W8" s="49"/>
      <c r="X8" s="49" t="s">
        <v>55</v>
      </c>
      <c r="Z8" s="153" t="s">
        <v>57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59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58</v>
      </c>
      <c r="AX8" s="153"/>
      <c r="AY8" s="153"/>
      <c r="AZ8" s="153"/>
      <c r="BA8" s="153"/>
      <c r="BB8" s="153"/>
      <c r="BC8" s="153"/>
      <c r="BD8" s="153"/>
      <c r="BE8" s="153"/>
      <c r="BI8" s="153" t="s">
        <v>60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Blučina</v>
      </c>
      <c r="C9" s="58">
        <f>'1'!K12</f>
        <v>25</v>
      </c>
      <c r="D9" s="58">
        <f>'2'!K12</f>
        <v>23</v>
      </c>
      <c r="E9" s="58">
        <f>'3'!K12</f>
        <v>15</v>
      </c>
      <c r="F9" s="58">
        <f>'4'!K12</f>
        <v>21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84</v>
      </c>
      <c r="N9" s="58">
        <f>_xlfn.RANK.EQ(M9:M23,M9:M23)</f>
        <v>6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84</v>
      </c>
      <c r="S9" s="59">
        <f>_xlfn.RANK.EQ(R9:R23,R9:R23)</f>
        <v>4</v>
      </c>
      <c r="T9" s="59">
        <f>'casy utok'!AI11</f>
        <v>113.81</v>
      </c>
      <c r="U9" s="93">
        <f>U26</f>
        <v>5</v>
      </c>
      <c r="V9">
        <f>COUNTA('seznam soutezi'!E8:E17)</f>
        <v>5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0</v>
      </c>
      <c r="D10" s="42">
        <f>'2'!K13</f>
        <v>0</v>
      </c>
      <c r="E10" s="42">
        <f>'3'!K13</f>
        <v>0</v>
      </c>
      <c r="F10" s="42">
        <f>'4'!K13</f>
        <v>13</v>
      </c>
      <c r="G10" s="42">
        <f>'5'!K13</f>
        <v>19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32</v>
      </c>
      <c r="N10" s="42">
        <f>_xlfn.RANK.EQ(M9:M23,M9:M23,)</f>
        <v>9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32</v>
      </c>
      <c r="S10" s="55">
        <f>_xlfn.RANK.EQ(R9:R23,R9:R23)</f>
        <v>9</v>
      </c>
      <c r="T10" s="55">
        <f>'casy utok'!AI12</f>
        <v>388.07</v>
      </c>
      <c r="U10" s="94">
        <f t="shared" ref="U10:U23" si="14">U27</f>
        <v>9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Kuřim A</v>
      </c>
      <c r="C11" s="61">
        <f>'1'!K14</f>
        <v>19</v>
      </c>
      <c r="D11" s="61">
        <f>'2'!K14</f>
        <v>19</v>
      </c>
      <c r="E11" s="61">
        <f>'3'!K14</f>
        <v>17</v>
      </c>
      <c r="F11" s="61">
        <f>'4'!K14</f>
        <v>19</v>
      </c>
      <c r="G11" s="61">
        <f>'5'!K14</f>
        <v>27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101</v>
      </c>
      <c r="N11" s="61">
        <f>_xlfn.RANK.EQ(M9:M23,M9:M23,)</f>
        <v>4</v>
      </c>
      <c r="O11" s="62">
        <f t="shared" si="0"/>
        <v>17</v>
      </c>
      <c r="P11" s="62">
        <f t="shared" si="11"/>
        <v>0</v>
      </c>
      <c r="Q11" s="62">
        <f t="shared" si="12"/>
        <v>17</v>
      </c>
      <c r="R11" s="62">
        <f t="shared" si="13"/>
        <v>84</v>
      </c>
      <c r="S11" s="62">
        <f>_xlfn.RANK.EQ(R9:R23,R9:R23)</f>
        <v>4</v>
      </c>
      <c r="T11" s="62">
        <f>'casy utok'!AI13</f>
        <v>115.76</v>
      </c>
      <c r="U11" s="95">
        <f t="shared" si="14"/>
        <v>6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17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17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B</v>
      </c>
      <c r="C12" s="42">
        <f>'1'!K15</f>
        <v>27</v>
      </c>
      <c r="D12" s="42">
        <f>'2'!K15</f>
        <v>25</v>
      </c>
      <c r="E12" s="42">
        <f>'3'!K15</f>
        <v>25</v>
      </c>
      <c r="F12" s="42">
        <f>'4'!K15</f>
        <v>27</v>
      </c>
      <c r="G12" s="42">
        <f>'5'!K15</f>
        <v>25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129</v>
      </c>
      <c r="N12" s="42">
        <f>_xlfn.RANK.EQ(M9:M23,M9:M23,)</f>
        <v>2</v>
      </c>
      <c r="O12" s="55">
        <f t="shared" si="0"/>
        <v>25</v>
      </c>
      <c r="P12" s="55">
        <f t="shared" si="11"/>
        <v>0</v>
      </c>
      <c r="Q12" s="55">
        <f t="shared" si="12"/>
        <v>25</v>
      </c>
      <c r="R12" s="55">
        <f t="shared" si="13"/>
        <v>104</v>
      </c>
      <c r="S12" s="123">
        <f>_xlfn.RANK.EQ(R9:R23,R9:R23)</f>
        <v>3</v>
      </c>
      <c r="T12" s="55">
        <f>'casy utok'!AI14</f>
        <v>68.75</v>
      </c>
      <c r="U12" s="94">
        <f t="shared" si="14"/>
        <v>3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25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25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Lelekovice A</v>
      </c>
      <c r="C13" s="61">
        <f>'1'!K16</f>
        <v>30</v>
      </c>
      <c r="D13" s="61">
        <f>'2'!K16</f>
        <v>30</v>
      </c>
      <c r="E13" s="61">
        <f>'3'!K16</f>
        <v>27</v>
      </c>
      <c r="F13" s="61">
        <f>'4'!K16</f>
        <v>30</v>
      </c>
      <c r="G13" s="61">
        <f>'5'!K16</f>
        <v>30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147</v>
      </c>
      <c r="N13" s="61">
        <f>_xlfn.RANK.EQ(M9:M23,M9:M23,)</f>
        <v>1</v>
      </c>
      <c r="O13" s="62">
        <f t="shared" si="0"/>
        <v>27</v>
      </c>
      <c r="P13" s="62">
        <f t="shared" si="11"/>
        <v>0</v>
      </c>
      <c r="Q13" s="62">
        <f t="shared" si="12"/>
        <v>27</v>
      </c>
      <c r="R13" s="62">
        <f t="shared" si="13"/>
        <v>120</v>
      </c>
      <c r="S13" s="62">
        <f>_xlfn.RANK.EQ(R9:R23,R9:R23)</f>
        <v>1</v>
      </c>
      <c r="T13" s="62">
        <f>'casy utok'!AI15</f>
        <v>70.72</v>
      </c>
      <c r="U13" s="95">
        <f t="shared" si="14"/>
        <v>1</v>
      </c>
      <c r="W13">
        <f>DELTA(V9,X13)</f>
        <v>1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27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27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Lelekovice B</v>
      </c>
      <c r="C14" s="42">
        <f>'1'!K17</f>
        <v>21</v>
      </c>
      <c r="D14" s="42">
        <f>'2'!K17</f>
        <v>15</v>
      </c>
      <c r="E14" s="42">
        <f>'3'!K17</f>
        <v>23</v>
      </c>
      <c r="F14" s="42">
        <f>'4'!K17</f>
        <v>17</v>
      </c>
      <c r="G14" s="42">
        <f>'5'!K17</f>
        <v>23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99</v>
      </c>
      <c r="N14" s="42">
        <f>_xlfn.RANK.EQ(M9:M23,M9:M23,)</f>
        <v>5</v>
      </c>
      <c r="O14" s="55">
        <f t="shared" si="0"/>
        <v>15</v>
      </c>
      <c r="P14" s="55">
        <f t="shared" si="11"/>
        <v>0</v>
      </c>
      <c r="Q14" s="55">
        <f t="shared" si="12"/>
        <v>15</v>
      </c>
      <c r="R14" s="55">
        <f t="shared" si="13"/>
        <v>84</v>
      </c>
      <c r="S14" s="55">
        <f>_xlfn.RANK.EQ(R9:R23,R9:R23)</f>
        <v>4</v>
      </c>
      <c r="T14" s="55">
        <f>'casy utok'!AI16</f>
        <v>94.580000000000013</v>
      </c>
      <c r="U14" s="94">
        <f t="shared" si="14"/>
        <v>4</v>
      </c>
      <c r="W14">
        <f>DELTA(V9,X14)</f>
        <v>0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15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15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Přísnotice</v>
      </c>
      <c r="C15" s="61">
        <f>'1'!K18</f>
        <v>15</v>
      </c>
      <c r="D15" s="61">
        <f>'2'!K18</f>
        <v>21</v>
      </c>
      <c r="E15" s="61">
        <f>'3'!K18</f>
        <v>21</v>
      </c>
      <c r="F15" s="61">
        <f>'4'!K18</f>
        <v>23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80</v>
      </c>
      <c r="N15" s="61">
        <f>_xlfn.RANK.EQ(M9:M23,M9:M23,)</f>
        <v>7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80</v>
      </c>
      <c r="S15" s="62">
        <f>_xlfn.RANK.EQ(R9:R23,R9:R23)</f>
        <v>7</v>
      </c>
      <c r="T15" s="62">
        <f>'casy utok'!AI17</f>
        <v>97.610000000000014</v>
      </c>
      <c r="U15" s="95">
        <f t="shared" si="14"/>
        <v>7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Rosice</v>
      </c>
      <c r="C16" s="42">
        <f>'1'!K19</f>
        <v>17</v>
      </c>
      <c r="D16" s="42">
        <f>'2'!K19</f>
        <v>0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17</v>
      </c>
      <c r="N16" s="42">
        <f>_xlfn.RANK.EQ(M9:M23,M9:M23,)</f>
        <v>10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17</v>
      </c>
      <c r="S16" s="55">
        <f>_xlfn.RANK.EQ(R9:R23,R9:R23)</f>
        <v>10</v>
      </c>
      <c r="T16" s="55">
        <f>'casy utok'!AI18</f>
        <v>381.52</v>
      </c>
      <c r="U16" s="94">
        <f t="shared" si="14"/>
        <v>10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Syrovice</v>
      </c>
      <c r="C17" s="61">
        <f>'1'!K20</f>
        <v>23</v>
      </c>
      <c r="D17" s="61">
        <f>'2'!K20</f>
        <v>27</v>
      </c>
      <c r="E17" s="61">
        <f>'3'!K20</f>
        <v>30</v>
      </c>
      <c r="F17" s="61">
        <f>'4'!K20</f>
        <v>25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105</v>
      </c>
      <c r="N17" s="61">
        <f>_xlfn.RANK.EQ(M9:M23,M9:M23,)</f>
        <v>3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105</v>
      </c>
      <c r="S17" s="62">
        <f>_xlfn.RANK.EQ(R9:R23,R9:R23)</f>
        <v>2</v>
      </c>
      <c r="T17" s="62">
        <f>'casy utok'!AI19</f>
        <v>74.88</v>
      </c>
      <c r="U17" s="95">
        <f t="shared" si="14"/>
        <v>2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Veverská Bítýška</v>
      </c>
      <c r="C18" s="42">
        <f>'1'!K21</f>
        <v>0</v>
      </c>
      <c r="D18" s="42">
        <f>'2'!K21</f>
        <v>17</v>
      </c>
      <c r="E18" s="42">
        <f>'3'!K21</f>
        <v>19</v>
      </c>
      <c r="F18" s="42">
        <f>'4'!K21</f>
        <v>15</v>
      </c>
      <c r="G18" s="42">
        <f>'5'!K21</f>
        <v>21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72</v>
      </c>
      <c r="N18" s="42">
        <f>_xlfn.RANK.EQ(M9:M23,M9:M23,)</f>
        <v>8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72</v>
      </c>
      <c r="S18" s="55">
        <f>_xlfn.RANK.EQ(R9:R23,R9:R23)</f>
        <v>8</v>
      </c>
      <c r="T18" s="55">
        <f>'casy utok'!AI20</f>
        <v>137.5</v>
      </c>
      <c r="U18" s="94">
        <f t="shared" si="14"/>
        <v>8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>
        <f>'seznam druzstev'!D18</f>
        <v>0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11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11</v>
      </c>
      <c r="T19" s="62">
        <f>'casy utok'!AI21</f>
        <v>480</v>
      </c>
      <c r="U19" s="95">
        <f t="shared" si="14"/>
        <v>11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>
        <f>'seznam druzstev'!D19</f>
        <v>0</v>
      </c>
      <c r="C20" s="42">
        <f>'1'!K23</f>
        <v>0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0</v>
      </c>
      <c r="N20" s="42">
        <f>_xlfn.RANK.EQ(M9:M23,M9:M23,)</f>
        <v>11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0</v>
      </c>
      <c r="S20" s="55">
        <f>_xlfn.RANK.EQ(R9:R23,R9:R23)</f>
        <v>11</v>
      </c>
      <c r="T20" s="55">
        <f>'casy utok'!AI22</f>
        <v>480</v>
      </c>
      <c r="U20" s="94">
        <f t="shared" si="14"/>
        <v>11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>
        <f>'seznam druzstev'!D20</f>
        <v>0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11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11</v>
      </c>
      <c r="T21" s="62">
        <f>'casy utok'!AI23</f>
        <v>480</v>
      </c>
      <c r="U21" s="95">
        <f t="shared" si="14"/>
        <v>11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>
        <f>'seznam druzstev'!D21</f>
        <v>0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11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11</v>
      </c>
      <c r="T22" s="55">
        <f>'casy utok'!AI24</f>
        <v>480</v>
      </c>
      <c r="U22" s="94">
        <f t="shared" si="14"/>
        <v>11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11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11</v>
      </c>
      <c r="T23" s="65">
        <f>'casy utok'!AI25</f>
        <v>480</v>
      </c>
      <c r="U23" s="96">
        <f t="shared" si="14"/>
        <v>11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40000</v>
      </c>
      <c r="T26">
        <f>S26+T9</f>
        <v>40113.81</v>
      </c>
      <c r="U26">
        <f>_xlfn.RANK.EQ(T26,T26:T40,1)</f>
        <v>5</v>
      </c>
    </row>
    <row r="27" spans="2:70" hidden="1" x14ac:dyDescent="0.35">
      <c r="S27">
        <f t="shared" ref="S27:S40" si="23">PRODUCT(S10,10000)</f>
        <v>90000</v>
      </c>
      <c r="T27">
        <f t="shared" ref="T27:T40" si="24">S27+T10</f>
        <v>90388.07</v>
      </c>
      <c r="U27">
        <f>_xlfn.RANK.EQ(T27,T26:T40,1)</f>
        <v>9</v>
      </c>
    </row>
    <row r="28" spans="2:70" hidden="1" x14ac:dyDescent="0.35">
      <c r="S28">
        <f t="shared" si="23"/>
        <v>40000</v>
      </c>
      <c r="T28">
        <f t="shared" si="24"/>
        <v>40115.760000000002</v>
      </c>
      <c r="U28">
        <f>_xlfn.RANK.EQ(T28,T26:T40,1)</f>
        <v>6</v>
      </c>
    </row>
    <row r="29" spans="2:70" hidden="1" x14ac:dyDescent="0.35">
      <c r="S29">
        <f t="shared" si="23"/>
        <v>30000</v>
      </c>
      <c r="T29">
        <f t="shared" si="24"/>
        <v>30068.75</v>
      </c>
      <c r="U29">
        <f>_xlfn.RANK.EQ(T29,T26:T40,1)</f>
        <v>3</v>
      </c>
    </row>
    <row r="30" spans="2:70" hidden="1" x14ac:dyDescent="0.35">
      <c r="S30">
        <f t="shared" si="23"/>
        <v>10000</v>
      </c>
      <c r="T30">
        <f t="shared" si="24"/>
        <v>10070.719999999999</v>
      </c>
      <c r="U30">
        <f>_xlfn.RANK.EQ(T30,T26:T40,1)</f>
        <v>1</v>
      </c>
    </row>
    <row r="31" spans="2:70" hidden="1" x14ac:dyDescent="0.35">
      <c r="S31">
        <f t="shared" si="23"/>
        <v>40000</v>
      </c>
      <c r="T31">
        <f t="shared" si="24"/>
        <v>40094.58</v>
      </c>
      <c r="U31">
        <f>_xlfn.RANK.EQ(T31,T26:T40,1)</f>
        <v>4</v>
      </c>
    </row>
    <row r="32" spans="2:70" hidden="1" x14ac:dyDescent="0.35">
      <c r="S32">
        <f t="shared" si="23"/>
        <v>70000</v>
      </c>
      <c r="T32">
        <f t="shared" si="24"/>
        <v>70097.61</v>
      </c>
      <c r="U32">
        <f>_xlfn.RANK.EQ(T32,T26:T40,1)</f>
        <v>7</v>
      </c>
    </row>
    <row r="33" spans="19:21" hidden="1" x14ac:dyDescent="0.35">
      <c r="S33">
        <f t="shared" si="23"/>
        <v>100000</v>
      </c>
      <c r="T33">
        <f t="shared" si="24"/>
        <v>100381.52</v>
      </c>
      <c r="U33">
        <f>_xlfn.RANK.EQ(T33,T26:T40,1)</f>
        <v>10</v>
      </c>
    </row>
    <row r="34" spans="19:21" hidden="1" x14ac:dyDescent="0.35">
      <c r="S34">
        <f t="shared" si="23"/>
        <v>20000</v>
      </c>
      <c r="T34">
        <f t="shared" si="24"/>
        <v>20074.88</v>
      </c>
      <c r="U34">
        <f>_xlfn.RANK.EQ(T34,T26:T40,1)</f>
        <v>2</v>
      </c>
    </row>
    <row r="35" spans="19:21" hidden="1" x14ac:dyDescent="0.35">
      <c r="S35">
        <f t="shared" si="23"/>
        <v>80000</v>
      </c>
      <c r="T35">
        <f t="shared" si="24"/>
        <v>80137.5</v>
      </c>
      <c r="U35">
        <f>_xlfn.RANK.EQ(T35,T26:T40,1)</f>
        <v>8</v>
      </c>
    </row>
    <row r="36" spans="19:21" hidden="1" x14ac:dyDescent="0.35">
      <c r="S36">
        <f t="shared" si="23"/>
        <v>110000</v>
      </c>
      <c r="T36">
        <f t="shared" si="24"/>
        <v>110480</v>
      </c>
      <c r="U36">
        <f>_xlfn.RANK.EQ(T36,T26:T40,1)</f>
        <v>11</v>
      </c>
    </row>
    <row r="37" spans="19:21" hidden="1" x14ac:dyDescent="0.35">
      <c r="S37">
        <f t="shared" si="23"/>
        <v>110000</v>
      </c>
      <c r="T37">
        <f t="shared" si="24"/>
        <v>110480</v>
      </c>
      <c r="U37">
        <f>_xlfn.RANK.EQ(T37,T26:T40,1)</f>
        <v>11</v>
      </c>
    </row>
    <row r="38" spans="19:21" hidden="1" x14ac:dyDescent="0.35">
      <c r="S38">
        <f t="shared" si="23"/>
        <v>110000</v>
      </c>
      <c r="T38">
        <f t="shared" si="24"/>
        <v>110480</v>
      </c>
      <c r="U38">
        <f>_xlfn.RANK.EQ(T38,T26:T40,1)</f>
        <v>11</v>
      </c>
    </row>
    <row r="39" spans="19:21" hidden="1" x14ac:dyDescent="0.35">
      <c r="S39">
        <f t="shared" si="23"/>
        <v>110000</v>
      </c>
      <c r="T39">
        <f t="shared" si="24"/>
        <v>110480</v>
      </c>
      <c r="U39">
        <f>_xlfn.RANK.EQ(T39,T26:T40,1)</f>
        <v>11</v>
      </c>
    </row>
    <row r="40" spans="19:21" hidden="1" x14ac:dyDescent="0.35">
      <c r="S40">
        <f t="shared" si="23"/>
        <v>110000</v>
      </c>
      <c r="T40">
        <f t="shared" si="24"/>
        <v>110480</v>
      </c>
      <c r="U40">
        <f>_xlfn.RANK.EQ(T40,T26:T40,1)</f>
        <v>11</v>
      </c>
    </row>
  </sheetData>
  <mergeCells count="6">
    <mergeCell ref="A1:A2"/>
    <mergeCell ref="AK8:AT8"/>
    <mergeCell ref="BI8:BR8"/>
    <mergeCell ref="Z8:AI8"/>
    <mergeCell ref="AW8:BE8"/>
    <mergeCell ref="B1:B2"/>
  </mergeCells>
  <conditionalFormatting sqref="C8:L8">
    <cfRule type="cellIs" dxfId="52" priority="2" operator="equal">
      <formula>0</formula>
    </cfRule>
  </conditionalFormatting>
  <conditionalFormatting sqref="S9:S23">
    <cfRule type="cellIs" dxfId="51" priority="4" operator="greaterThan">
      <formula>$V$9</formula>
    </cfRule>
  </conditionalFormatting>
  <conditionalFormatting sqref="U26:U40">
    <cfRule type="cellIs" dxfId="50" priority="6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5" t="s">
        <v>1</v>
      </c>
      <c r="B1" s="1" t="s">
        <v>2</v>
      </c>
    </row>
    <row r="2" spans="1:4" ht="15" thickBot="1" x14ac:dyDescent="0.4">
      <c r="A2" s="146"/>
      <c r="B2" s="2" t="s">
        <v>0</v>
      </c>
    </row>
    <row r="6" spans="1:4" x14ac:dyDescent="0.35">
      <c r="B6" t="s">
        <v>86</v>
      </c>
      <c r="C6" s="142" t="s">
        <v>87</v>
      </c>
      <c r="D6" t="s">
        <v>88</v>
      </c>
    </row>
    <row r="7" spans="1:4" x14ac:dyDescent="0.35">
      <c r="C7" s="142" t="s">
        <v>89</v>
      </c>
      <c r="D7" t="s">
        <v>96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activeCell="B1" sqref="B1:B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5" t="s">
        <v>1</v>
      </c>
      <c r="B1" s="147" t="s">
        <v>0</v>
      </c>
    </row>
    <row r="2" spans="1:7" ht="15" thickBot="1" x14ac:dyDescent="0.4">
      <c r="A2" s="146"/>
      <c r="B2" s="148"/>
    </row>
    <row r="3" spans="1:7" ht="27.5" x14ac:dyDescent="0.55000000000000004">
      <c r="D3" s="20" t="s">
        <v>14</v>
      </c>
    </row>
    <row r="5" spans="1:7" ht="25" x14ac:dyDescent="0.5">
      <c r="D5" s="4" t="str">
        <f>uvod!D7</f>
        <v>23. ročník</v>
      </c>
      <c r="G5" s="4" t="str">
        <f>uvod!G7</f>
        <v>Starší  žáci</v>
      </c>
    </row>
    <row r="6" spans="1:7" ht="15" thickBot="1" x14ac:dyDescent="0.4"/>
    <row r="7" spans="1:7" ht="18" thickBot="1" x14ac:dyDescent="0.4">
      <c r="C7" s="128" t="s">
        <v>11</v>
      </c>
      <c r="D7" s="129" t="s">
        <v>15</v>
      </c>
      <c r="E7" s="130" t="s">
        <v>9</v>
      </c>
    </row>
    <row r="8" spans="1:7" ht="17.5" x14ac:dyDescent="0.35">
      <c r="C8" s="133">
        <v>1</v>
      </c>
      <c r="D8" s="134" t="s">
        <v>90</v>
      </c>
      <c r="E8" s="135"/>
    </row>
    <row r="9" spans="1:7" ht="17.5" x14ac:dyDescent="0.35">
      <c r="C9" s="21">
        <v>2</v>
      </c>
      <c r="D9" s="132" t="s">
        <v>93</v>
      </c>
      <c r="E9" s="136"/>
    </row>
    <row r="10" spans="1:7" ht="17.5" x14ac:dyDescent="0.35">
      <c r="C10" s="21">
        <v>3</v>
      </c>
      <c r="D10" s="132" t="s">
        <v>77</v>
      </c>
      <c r="E10" s="136"/>
    </row>
    <row r="11" spans="1:7" ht="17.5" x14ac:dyDescent="0.35">
      <c r="C11" s="21">
        <v>4</v>
      </c>
      <c r="D11" s="138" t="s">
        <v>78</v>
      </c>
      <c r="E11" s="137"/>
    </row>
    <row r="12" spans="1:7" ht="17.5" x14ac:dyDescent="0.35">
      <c r="C12" s="21">
        <v>5</v>
      </c>
      <c r="D12" s="132" t="s">
        <v>79</v>
      </c>
      <c r="E12" s="137"/>
    </row>
    <row r="13" spans="1:7" ht="17.5" x14ac:dyDescent="0.35">
      <c r="C13" s="21">
        <v>6</v>
      </c>
      <c r="D13" s="132" t="s">
        <v>83</v>
      </c>
      <c r="E13" s="136"/>
    </row>
    <row r="14" spans="1:7" ht="17.5" x14ac:dyDescent="0.35">
      <c r="C14" s="21">
        <v>7</v>
      </c>
      <c r="D14" s="132" t="s">
        <v>16</v>
      </c>
      <c r="E14" s="137"/>
    </row>
    <row r="15" spans="1:7" ht="17.5" x14ac:dyDescent="0.35">
      <c r="C15" s="21">
        <v>8</v>
      </c>
      <c r="D15" s="132" t="s">
        <v>91</v>
      </c>
      <c r="E15" s="136"/>
    </row>
    <row r="16" spans="1:7" ht="17.5" x14ac:dyDescent="0.35">
      <c r="C16" s="21">
        <v>9</v>
      </c>
      <c r="D16" s="132" t="s">
        <v>92</v>
      </c>
      <c r="E16" s="136"/>
    </row>
    <row r="17" spans="3:5" ht="17.5" x14ac:dyDescent="0.35">
      <c r="C17" s="131">
        <v>10</v>
      </c>
      <c r="D17" s="143" t="s">
        <v>17</v>
      </c>
      <c r="E17" s="16"/>
    </row>
    <row r="18" spans="3:5" ht="17.5" x14ac:dyDescent="0.35">
      <c r="C18" s="21">
        <v>11</v>
      </c>
      <c r="D18" s="138"/>
      <c r="E18" s="10"/>
    </row>
    <row r="19" spans="3:5" ht="17.5" x14ac:dyDescent="0.35">
      <c r="C19" s="21">
        <v>12</v>
      </c>
      <c r="D19" s="138"/>
      <c r="E19" s="10"/>
    </row>
    <row r="20" spans="3:5" ht="17.5" x14ac:dyDescent="0.35">
      <c r="C20" s="21">
        <v>13</v>
      </c>
      <c r="D20" s="138"/>
      <c r="E20" s="10"/>
    </row>
    <row r="21" spans="3:5" ht="17.5" x14ac:dyDescent="0.35">
      <c r="C21" s="21">
        <v>14</v>
      </c>
      <c r="D21" s="138"/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8:D17">
    <sortCondition ref="D8:D17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5" t="s">
        <v>1</v>
      </c>
      <c r="B1" s="147" t="s">
        <v>0</v>
      </c>
    </row>
    <row r="2" spans="1:8" ht="15" thickBot="1" x14ac:dyDescent="0.4">
      <c r="A2" s="146"/>
      <c r="B2" s="148"/>
    </row>
    <row r="3" spans="1:8" ht="27.5" x14ac:dyDescent="0.35">
      <c r="C3" s="154" t="s">
        <v>5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23.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17" t="s">
        <v>11</v>
      </c>
      <c r="D7" s="18" t="s">
        <v>6</v>
      </c>
      <c r="E7" s="18" t="s">
        <v>7</v>
      </c>
      <c r="F7" s="18" t="s">
        <v>8</v>
      </c>
      <c r="G7" s="18" t="s">
        <v>10</v>
      </c>
      <c r="H7" s="19" t="s">
        <v>9</v>
      </c>
    </row>
    <row r="8" spans="1:8" ht="17.5" x14ac:dyDescent="0.35">
      <c r="C8" s="14">
        <v>1</v>
      </c>
      <c r="D8" s="23">
        <v>45178</v>
      </c>
      <c r="E8" s="24" t="s">
        <v>74</v>
      </c>
      <c r="F8" s="24" t="s">
        <v>12</v>
      </c>
      <c r="G8" s="15" t="s">
        <v>13</v>
      </c>
      <c r="H8" s="16"/>
    </row>
    <row r="9" spans="1:8" ht="17.5" x14ac:dyDescent="0.35">
      <c r="C9" s="9">
        <v>2</v>
      </c>
      <c r="D9" s="25">
        <v>45185</v>
      </c>
      <c r="E9" s="26" t="s">
        <v>75</v>
      </c>
      <c r="F9" s="26" t="s">
        <v>18</v>
      </c>
      <c r="G9" s="8"/>
      <c r="H9" s="10"/>
    </row>
    <row r="10" spans="1:8" ht="17.5" x14ac:dyDescent="0.35">
      <c r="C10" s="9">
        <v>3</v>
      </c>
      <c r="D10" s="25">
        <v>45420</v>
      </c>
      <c r="E10" s="26" t="s">
        <v>16</v>
      </c>
      <c r="F10" s="26" t="s">
        <v>19</v>
      </c>
      <c r="G10" s="8"/>
      <c r="H10" s="10"/>
    </row>
    <row r="11" spans="1:8" ht="17.5" x14ac:dyDescent="0.35">
      <c r="C11" s="9">
        <v>4</v>
      </c>
      <c r="D11" s="25">
        <v>45438</v>
      </c>
      <c r="E11" s="26" t="s">
        <v>20</v>
      </c>
      <c r="F11" s="26" t="s">
        <v>21</v>
      </c>
      <c r="G11" s="8"/>
      <c r="H11" s="10"/>
    </row>
    <row r="12" spans="1:8" ht="17.5" x14ac:dyDescent="0.35">
      <c r="C12" s="9">
        <v>5</v>
      </c>
      <c r="D12" s="25">
        <v>45458</v>
      </c>
      <c r="E12" s="26" t="s">
        <v>17</v>
      </c>
      <c r="F12" s="26" t="s">
        <v>67</v>
      </c>
      <c r="G12" s="8"/>
      <c r="H12" s="10"/>
    </row>
    <row r="13" spans="1:8" ht="17.5" x14ac:dyDescent="0.35">
      <c r="C13" s="9">
        <v>6</v>
      </c>
      <c r="D13" s="25"/>
      <c r="E13" s="26"/>
      <c r="F13" s="26"/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5" t="s">
        <v>1</v>
      </c>
      <c r="B1" s="147" t="s">
        <v>0</v>
      </c>
      <c r="D1" s="153"/>
      <c r="E1" s="158" t="s">
        <v>80</v>
      </c>
    </row>
    <row r="2" spans="1:21" ht="15" thickBot="1" x14ac:dyDescent="0.4">
      <c r="A2" s="146"/>
      <c r="B2" s="148"/>
      <c r="D2" s="153"/>
      <c r="E2" s="158"/>
      <c r="K2" s="50"/>
      <c r="U2"/>
    </row>
    <row r="3" spans="1:21" ht="27.5" x14ac:dyDescent="0.55000000000000004">
      <c r="D3" s="3" t="str">
        <f>uvod!D7</f>
        <v>23. ročník</v>
      </c>
      <c r="G3" s="20" t="str">
        <f>uvod!G7</f>
        <v>Starší  žáci</v>
      </c>
    </row>
    <row r="5" spans="1:21" ht="27.5" x14ac:dyDescent="0.55000000000000004">
      <c r="D5" s="20" t="s">
        <v>22</v>
      </c>
    </row>
    <row r="7" spans="1:21" ht="22.5" x14ac:dyDescent="0.45">
      <c r="D7" s="157">
        <f>'seznam soutezi'!D8</f>
        <v>45178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21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21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51"/>
    </row>
    <row r="12" spans="1:21" ht="18" x14ac:dyDescent="0.35">
      <c r="B12" s="140" t="str">
        <f>'seznam druzstev'!D8</f>
        <v>Blučina</v>
      </c>
      <c r="C12" s="8">
        <v>250</v>
      </c>
      <c r="D12" s="42">
        <v>49.54</v>
      </c>
      <c r="E12" s="42">
        <v>61.87</v>
      </c>
      <c r="F12" s="42">
        <v>21.52</v>
      </c>
      <c r="G12" s="43">
        <f>MIN(C12:E12)</f>
        <v>49.54</v>
      </c>
      <c r="H12" s="46">
        <f>SUM(F12:G12)</f>
        <v>71.06</v>
      </c>
      <c r="I12" s="42"/>
      <c r="J12" s="101">
        <f>_xlfn.RANK.EQ(H12:H26,H12:H26,1)</f>
        <v>3</v>
      </c>
      <c r="K12" s="103">
        <f>LARGE(O12:O26,J12)</f>
        <v>25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1">
        <f>_xlfn.RANK.EQ(H12:H26,H12:H26,1)</f>
        <v>9</v>
      </c>
      <c r="K13" s="103">
        <f>LARGE(O12:O26,J13)</f>
        <v>0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Kuřim A</v>
      </c>
      <c r="C14" s="8">
        <v>250</v>
      </c>
      <c r="D14" s="42">
        <v>54.73</v>
      </c>
      <c r="E14" s="42">
        <v>55.77</v>
      </c>
      <c r="F14" s="42">
        <v>25.75</v>
      </c>
      <c r="G14" s="43">
        <f t="shared" si="0"/>
        <v>54.73</v>
      </c>
      <c r="H14" s="46">
        <f t="shared" ref="H14:H26" si="2">SUM(F14:G14)</f>
        <v>80.47999999999999</v>
      </c>
      <c r="I14" s="42"/>
      <c r="J14" s="101">
        <f>_xlfn.RANK.EQ(H12:H26,H12:H26,1)</f>
        <v>6</v>
      </c>
      <c r="K14" s="103">
        <f>LARGE(O12:O26,J14)</f>
        <v>19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8</v>
      </c>
    </row>
    <row r="15" spans="1:21" ht="18" x14ac:dyDescent="0.35">
      <c r="B15" s="140" t="str">
        <f>'seznam druzstev'!D11</f>
        <v>Kuřim B</v>
      </c>
      <c r="C15" s="8">
        <v>250</v>
      </c>
      <c r="D15" s="42">
        <v>51.51</v>
      </c>
      <c r="E15" s="42">
        <v>52.79</v>
      </c>
      <c r="F15" s="42">
        <v>18.78</v>
      </c>
      <c r="G15" s="43">
        <f t="shared" si="0"/>
        <v>51.51</v>
      </c>
      <c r="H15" s="46">
        <f t="shared" si="2"/>
        <v>70.289999999999992</v>
      </c>
      <c r="I15" s="42"/>
      <c r="J15" s="101">
        <f>_xlfn.RANK.EQ(H12:H26,H12:H26,1)</f>
        <v>2</v>
      </c>
      <c r="K15" s="103">
        <f>LARGE(O12:O26,J15)</f>
        <v>27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Lelekovice A</v>
      </c>
      <c r="C16" s="8">
        <v>250</v>
      </c>
      <c r="D16" s="42">
        <v>54.3</v>
      </c>
      <c r="E16" s="42">
        <v>46.04</v>
      </c>
      <c r="F16" s="42">
        <v>18.86</v>
      </c>
      <c r="G16" s="43">
        <f t="shared" si="0"/>
        <v>46.04</v>
      </c>
      <c r="H16" s="46">
        <f t="shared" si="2"/>
        <v>64.900000000000006</v>
      </c>
      <c r="I16" s="42"/>
      <c r="J16" s="101">
        <f>_xlfn.RANK.EQ(H12:H26,H12:H26,1)</f>
        <v>1</v>
      </c>
      <c r="K16" s="103">
        <f>LARGE(O12:O26,J16)</f>
        <v>30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Lelekovice B</v>
      </c>
      <c r="C17" s="8">
        <v>250</v>
      </c>
      <c r="D17" s="42">
        <v>54.16</v>
      </c>
      <c r="E17" s="42">
        <v>58.02</v>
      </c>
      <c r="F17" s="42">
        <v>24.47</v>
      </c>
      <c r="G17" s="43">
        <f t="shared" si="0"/>
        <v>54.16</v>
      </c>
      <c r="H17" s="46">
        <f t="shared" si="2"/>
        <v>78.63</v>
      </c>
      <c r="I17" s="42"/>
      <c r="J17" s="101">
        <f>_xlfn.RANK.EQ(H12:H26,H12:H26,1)</f>
        <v>5</v>
      </c>
      <c r="K17" s="103">
        <f>LARGE(O12:O26,J17)</f>
        <v>21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Přísnotice</v>
      </c>
      <c r="C18" s="8">
        <v>250</v>
      </c>
      <c r="D18" s="42">
        <v>120</v>
      </c>
      <c r="E18" s="42">
        <v>120</v>
      </c>
      <c r="F18" s="42">
        <v>27.17</v>
      </c>
      <c r="G18" s="43">
        <f t="shared" si="0"/>
        <v>120</v>
      </c>
      <c r="H18" s="46">
        <f t="shared" si="2"/>
        <v>147.17000000000002</v>
      </c>
      <c r="I18" s="42"/>
      <c r="J18" s="101">
        <f>_xlfn.RANK.EQ(H12:H26,H12:H26,1)</f>
        <v>8</v>
      </c>
      <c r="K18" s="103">
        <f>LARGE(O12:O26,J18)</f>
        <v>15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40" t="str">
        <f>'seznam druzstev'!D15</f>
        <v>Rosice</v>
      </c>
      <c r="C19" s="8">
        <v>250</v>
      </c>
      <c r="D19" s="42">
        <v>62.05</v>
      </c>
      <c r="E19" s="42">
        <v>60.02</v>
      </c>
      <c r="F19" s="42">
        <v>21.52</v>
      </c>
      <c r="G19" s="43">
        <f t="shared" si="0"/>
        <v>60.02</v>
      </c>
      <c r="H19" s="46">
        <f t="shared" si="2"/>
        <v>81.540000000000006</v>
      </c>
      <c r="I19" s="42"/>
      <c r="J19" s="101">
        <f>_xlfn.RANK.EQ(H12:H26,H12:H26,1)</f>
        <v>7</v>
      </c>
      <c r="K19" s="103">
        <f>LARGE(O12:O26,J19)</f>
        <v>17</v>
      </c>
      <c r="L19" s="75"/>
      <c r="M19" s="50">
        <v>8</v>
      </c>
      <c r="O19" s="39">
        <f t="shared" si="3"/>
        <v>15</v>
      </c>
      <c r="P19" s="39">
        <v>15</v>
      </c>
      <c r="Q19" s="39">
        <f>GESTEP(S14,M19)</f>
        <v>1</v>
      </c>
      <c r="R19" s="50" t="b">
        <f>AND(Q19,P26)</f>
        <v>1</v>
      </c>
    </row>
    <row r="20" spans="2:18" ht="18" x14ac:dyDescent="0.35">
      <c r="B20" s="140" t="str">
        <f>'seznam druzstev'!D16</f>
        <v>Syrovice</v>
      </c>
      <c r="C20" s="8">
        <v>250</v>
      </c>
      <c r="D20" s="42">
        <v>51.91</v>
      </c>
      <c r="E20" s="42">
        <v>53.81</v>
      </c>
      <c r="F20" s="42">
        <v>20.420000000000002</v>
      </c>
      <c r="G20" s="43">
        <f t="shared" si="0"/>
        <v>51.91</v>
      </c>
      <c r="H20" s="46">
        <f t="shared" si="2"/>
        <v>72.33</v>
      </c>
      <c r="I20" s="42"/>
      <c r="J20" s="101">
        <f>_xlfn.RANK.EQ(H12:H26,H12:H26,1)</f>
        <v>4</v>
      </c>
      <c r="K20" s="103">
        <f>LARGE(O12:O26,J20)</f>
        <v>23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9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9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1">
        <f>_xlfn.RANK.EQ(H12:H26,H12:H26,1)</f>
        <v>9</v>
      </c>
      <c r="K23" s="103">
        <f>LARGE(O12:O26,J23)</f>
        <v>0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9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9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9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soutezi'!D9</f>
        <v>45185</v>
      </c>
      <c r="E7" s="157"/>
      <c r="G7" s="3" t="str">
        <f>'seznam soutezi'!E9</f>
        <v xml:space="preserve"> Lelekovice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>
        <v>53.02</v>
      </c>
      <c r="E12" s="42">
        <v>60.13</v>
      </c>
      <c r="F12" s="42">
        <v>19.190000000000001</v>
      </c>
      <c r="G12" s="43">
        <f>MIN(C12:E12)</f>
        <v>53.02</v>
      </c>
      <c r="H12" s="46">
        <f>SUM(F12:G12)</f>
        <v>72.210000000000008</v>
      </c>
      <c r="I12" s="42"/>
      <c r="J12" s="105">
        <f>_xlfn.RANK.EQ(H12:H26,H12:H26,1)</f>
        <v>4</v>
      </c>
      <c r="K12" s="103">
        <f>LARGE(O12:O26,J12)</f>
        <v>23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9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A</v>
      </c>
      <c r="C14" s="8">
        <v>250</v>
      </c>
      <c r="D14" s="42">
        <v>50.85</v>
      </c>
      <c r="E14" s="42">
        <v>57.32</v>
      </c>
      <c r="F14" s="42">
        <v>46.28</v>
      </c>
      <c r="G14" s="43">
        <f t="shared" si="0"/>
        <v>50.85</v>
      </c>
      <c r="H14" s="46">
        <f t="shared" ref="H14:H26" si="2">SUM(F14:G14)</f>
        <v>97.13</v>
      </c>
      <c r="I14" s="42"/>
      <c r="J14" s="105">
        <f>_xlfn.RANK.EQ(H12:H26,H12:H26,1)</f>
        <v>6</v>
      </c>
      <c r="K14" s="103">
        <f>LARGE(O12:O26,J14)</f>
        <v>19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40" t="str">
        <f>'seznam druzstev'!D11</f>
        <v>Kuřim B</v>
      </c>
      <c r="C15" s="8">
        <v>250</v>
      </c>
      <c r="D15" s="42">
        <v>51.79</v>
      </c>
      <c r="E15" s="42">
        <v>53.25</v>
      </c>
      <c r="F15" s="42">
        <v>18.43</v>
      </c>
      <c r="G15" s="43">
        <f t="shared" si="0"/>
        <v>51.79</v>
      </c>
      <c r="H15" s="46">
        <f t="shared" si="2"/>
        <v>70.22</v>
      </c>
      <c r="I15" s="42"/>
      <c r="J15" s="105">
        <f>_xlfn.RANK.EQ(H12:H26,H12:H26,1)</f>
        <v>3</v>
      </c>
      <c r="K15" s="103">
        <f>LARGE(O12:O26,J15)</f>
        <v>25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A</v>
      </c>
      <c r="C16" s="8">
        <v>250</v>
      </c>
      <c r="D16" s="42">
        <v>58.88</v>
      </c>
      <c r="E16" s="42">
        <v>45.67</v>
      </c>
      <c r="F16" s="42">
        <v>15</v>
      </c>
      <c r="G16" s="43">
        <f t="shared" si="0"/>
        <v>45.67</v>
      </c>
      <c r="H16" s="46">
        <f t="shared" si="2"/>
        <v>60.67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Lelekovice B</v>
      </c>
      <c r="C17" s="8">
        <v>250</v>
      </c>
      <c r="D17" s="42">
        <v>50.25</v>
      </c>
      <c r="E17" s="42">
        <v>120</v>
      </c>
      <c r="F17" s="42">
        <v>120</v>
      </c>
      <c r="G17" s="43">
        <f t="shared" si="0"/>
        <v>50.25</v>
      </c>
      <c r="H17" s="46">
        <f t="shared" si="2"/>
        <v>170.25</v>
      </c>
      <c r="I17" s="42"/>
      <c r="J17" s="105">
        <f>_xlfn.RANK.EQ(H12:H26,H12:H26,1)</f>
        <v>8</v>
      </c>
      <c r="K17" s="103">
        <f>LARGE(O12:O26,J17)</f>
        <v>15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Přísnotice</v>
      </c>
      <c r="C18" s="8">
        <v>250</v>
      </c>
      <c r="D18" s="42">
        <v>59.38</v>
      </c>
      <c r="E18" s="42">
        <v>69.349999999999994</v>
      </c>
      <c r="F18" s="42">
        <v>25.34</v>
      </c>
      <c r="G18" s="43">
        <f t="shared" si="0"/>
        <v>59.38</v>
      </c>
      <c r="H18" s="46">
        <f t="shared" si="2"/>
        <v>84.72</v>
      </c>
      <c r="I18" s="42"/>
      <c r="J18" s="105">
        <f>_xlfn.RANK.EQ(H12:H26,H12:H26,1)</f>
        <v>5</v>
      </c>
      <c r="K18" s="103">
        <f>LARGE(O12:O26,J18)</f>
        <v>21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Syrovice</v>
      </c>
      <c r="C20" s="8">
        <v>250</v>
      </c>
      <c r="D20" s="42">
        <v>51.56</v>
      </c>
      <c r="E20" s="42">
        <v>55.77</v>
      </c>
      <c r="F20" s="42">
        <v>17.63</v>
      </c>
      <c r="G20" s="43">
        <f t="shared" si="0"/>
        <v>51.56</v>
      </c>
      <c r="H20" s="46">
        <f t="shared" si="2"/>
        <v>69.19</v>
      </c>
      <c r="I20" s="42"/>
      <c r="J20" s="105">
        <f>_xlfn.RANK.EQ(H12:H26,H12:H26,1)</f>
        <v>2</v>
      </c>
      <c r="K20" s="103">
        <f>LARGE(O12:O26,J20)</f>
        <v>27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>
        <v>61.26</v>
      </c>
      <c r="E21" s="42">
        <v>60.85</v>
      </c>
      <c r="F21" s="42">
        <v>49.85</v>
      </c>
      <c r="G21" s="43">
        <f t="shared" si="0"/>
        <v>60.85</v>
      </c>
      <c r="H21" s="46">
        <f t="shared" si="2"/>
        <v>110.7</v>
      </c>
      <c r="I21" s="42"/>
      <c r="J21" s="105">
        <f>_xlfn.RANK.EQ(H12:H26,H12:H26,1)</f>
        <v>7</v>
      </c>
      <c r="K21" s="103">
        <f>LARGE(O12:O26,J21)</f>
        <v>17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9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9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soutezi'!D10</f>
        <v>45420</v>
      </c>
      <c r="E7" s="157"/>
      <c r="G7" s="3" t="str">
        <f>'seznam soutezi'!E10</f>
        <v>Přísnotice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ht="15" thickBot="1" x14ac:dyDescent="0.4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>
        <v>48.4</v>
      </c>
      <c r="E12" s="42">
        <v>51.15</v>
      </c>
      <c r="F12" s="88">
        <v>46.1</v>
      </c>
      <c r="G12" s="43">
        <f>MIN(C12:E12)</f>
        <v>48.4</v>
      </c>
      <c r="H12" s="46">
        <f>SUM(F12:G12)</f>
        <v>94.5</v>
      </c>
      <c r="I12" s="42"/>
      <c r="J12" s="105">
        <f>_xlfn.RANK.EQ(H12:H26,H12:H26,1)</f>
        <v>8</v>
      </c>
      <c r="K12" s="103">
        <f>LARGE(O12:O26,J12)</f>
        <v>15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9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A</v>
      </c>
      <c r="C14" s="8">
        <v>250</v>
      </c>
      <c r="D14" s="42">
        <v>120</v>
      </c>
      <c r="E14" s="42">
        <v>52.14</v>
      </c>
      <c r="F14" s="90">
        <v>39.549999999999997</v>
      </c>
      <c r="G14" s="43">
        <f t="shared" si="0"/>
        <v>52.14</v>
      </c>
      <c r="H14" s="46">
        <f t="shared" ref="H14:H26" si="2">SUM(F14:G14)</f>
        <v>91.69</v>
      </c>
      <c r="I14" s="42"/>
      <c r="J14" s="105">
        <f>_xlfn.RANK.EQ(H12:H26,H12:H26,1)</f>
        <v>7</v>
      </c>
      <c r="K14" s="103">
        <f>LARGE(O12:O26,J14)</f>
        <v>17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8</v>
      </c>
    </row>
    <row r="15" spans="1:19" ht="18" x14ac:dyDescent="0.35">
      <c r="B15" s="140" t="str">
        <f>'seznam druzstev'!D11</f>
        <v>Kuřim B</v>
      </c>
      <c r="C15" s="8">
        <v>250</v>
      </c>
      <c r="D15" s="42">
        <v>48.91</v>
      </c>
      <c r="E15" s="42">
        <v>54.41</v>
      </c>
      <c r="F15" s="89">
        <v>15.73</v>
      </c>
      <c r="G15" s="43">
        <f t="shared" si="0"/>
        <v>48.91</v>
      </c>
      <c r="H15" s="46">
        <f t="shared" si="2"/>
        <v>64.64</v>
      </c>
      <c r="I15" s="42"/>
      <c r="J15" s="105">
        <f>_xlfn.RANK.EQ(H12:H26,H12:H26,1)</f>
        <v>3</v>
      </c>
      <c r="K15" s="103">
        <f>LARGE(O12:O26,J15)</f>
        <v>25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A</v>
      </c>
      <c r="C16" s="8">
        <v>250</v>
      </c>
      <c r="D16" s="42">
        <v>50.13</v>
      </c>
      <c r="E16" s="42">
        <v>46.49</v>
      </c>
      <c r="F16" s="91">
        <v>17.09</v>
      </c>
      <c r="G16" s="43">
        <f t="shared" si="0"/>
        <v>46.49</v>
      </c>
      <c r="H16" s="46">
        <f t="shared" si="2"/>
        <v>63.58</v>
      </c>
      <c r="I16" s="42"/>
      <c r="J16" s="105">
        <f>_xlfn.RANK.EQ(H12:H26,H12:H26,1)</f>
        <v>2</v>
      </c>
      <c r="K16" s="103">
        <f>LARGE(O12:O26,J16)</f>
        <v>27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Lelekovice B</v>
      </c>
      <c r="C17" s="8">
        <v>250</v>
      </c>
      <c r="D17" s="42">
        <v>50.22</v>
      </c>
      <c r="E17" s="42">
        <v>50.87</v>
      </c>
      <c r="F17" s="92">
        <v>18.809999999999999</v>
      </c>
      <c r="G17" s="43">
        <f t="shared" si="0"/>
        <v>50.22</v>
      </c>
      <c r="H17" s="46">
        <f t="shared" si="2"/>
        <v>69.03</v>
      </c>
      <c r="I17" s="42"/>
      <c r="J17" s="105">
        <f>_xlfn.RANK.EQ(H12:H26,H12:H26,1)</f>
        <v>4</v>
      </c>
      <c r="K17" s="103">
        <f>LARGE(O12:O26,J17)</f>
        <v>23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Přísnotice</v>
      </c>
      <c r="C18" s="8">
        <v>250</v>
      </c>
      <c r="D18" s="42">
        <v>53.58</v>
      </c>
      <c r="E18" s="42">
        <v>49.28</v>
      </c>
      <c r="F18" s="89">
        <v>22.32</v>
      </c>
      <c r="G18" s="43">
        <f t="shared" si="0"/>
        <v>49.28</v>
      </c>
      <c r="H18" s="46">
        <f t="shared" si="2"/>
        <v>71.599999999999994</v>
      </c>
      <c r="I18" s="42"/>
      <c r="J18" s="105">
        <f>_xlfn.RANK.EQ(H12:H26,H12:H26,1)</f>
        <v>5</v>
      </c>
      <c r="K18" s="103">
        <f>LARGE(O12:O26,J18)</f>
        <v>21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9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Syrovice</v>
      </c>
      <c r="C20" s="8">
        <v>250</v>
      </c>
      <c r="D20" s="42">
        <v>47.41</v>
      </c>
      <c r="E20" s="42">
        <v>56.15</v>
      </c>
      <c r="F20" s="92">
        <v>15.86</v>
      </c>
      <c r="G20" s="43">
        <f t="shared" si="0"/>
        <v>47.41</v>
      </c>
      <c r="H20" s="46">
        <f t="shared" si="2"/>
        <v>63.269999999999996</v>
      </c>
      <c r="I20" s="42"/>
      <c r="J20" s="105">
        <f>_xlfn.RANK.EQ(H12:H26,H12:H26,1)</f>
        <v>1</v>
      </c>
      <c r="K20" s="103">
        <f>LARGE(O12:O26,J20)</f>
        <v>30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>
        <v>59.61</v>
      </c>
      <c r="E21" s="42">
        <v>62.71</v>
      </c>
      <c r="F21" s="89">
        <v>25.98</v>
      </c>
      <c r="G21" s="43">
        <f t="shared" si="0"/>
        <v>59.61</v>
      </c>
      <c r="H21" s="46">
        <f t="shared" si="2"/>
        <v>85.59</v>
      </c>
      <c r="I21" s="42"/>
      <c r="J21" s="105">
        <f>_xlfn.RANK.EQ(H12:H26,H12:H26,1)</f>
        <v>6</v>
      </c>
      <c r="K21" s="103">
        <f>LARGE(O12:O26,J21)</f>
        <v>19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9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9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9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9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9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soutezi'!D11</f>
        <v>45438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>
        <v>52.29</v>
      </c>
      <c r="E12" s="42">
        <v>48.97</v>
      </c>
      <c r="F12" s="42">
        <v>27</v>
      </c>
      <c r="G12" s="43">
        <f>MIN(C12:E12)</f>
        <v>48.97</v>
      </c>
      <c r="H12" s="46">
        <f>SUM(F12:G12)</f>
        <v>75.97</v>
      </c>
      <c r="I12" s="42"/>
      <c r="J12" s="105">
        <f>_xlfn.RANK.EQ(H12:H26,H12:H26,1)</f>
        <v>5</v>
      </c>
      <c r="K12" s="103">
        <f>LARGE(O12:O26,J12)</f>
        <v>21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76.400000000000006</v>
      </c>
      <c r="E13" s="42">
        <v>76.88</v>
      </c>
      <c r="F13" s="42">
        <v>120</v>
      </c>
      <c r="G13" s="43">
        <f t="shared" ref="G13:G26" si="0">MIN(C13:E13)</f>
        <v>76.400000000000006</v>
      </c>
      <c r="H13" s="46">
        <f>SUM(F13:G13)</f>
        <v>196.4</v>
      </c>
      <c r="I13" s="42"/>
      <c r="J13" s="105">
        <f>_xlfn.RANK.EQ(H12:H26,H12:H26,1)</f>
        <v>9</v>
      </c>
      <c r="K13" s="103">
        <f>LARGE(O12:O26,J13)</f>
        <v>13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A</v>
      </c>
      <c r="C14" s="8">
        <v>250</v>
      </c>
      <c r="D14" s="42">
        <v>50.55</v>
      </c>
      <c r="E14" s="42">
        <v>62.07</v>
      </c>
      <c r="F14" s="42">
        <v>26.41</v>
      </c>
      <c r="G14" s="43">
        <f t="shared" si="0"/>
        <v>50.55</v>
      </c>
      <c r="H14" s="46">
        <f t="shared" ref="H14:H26" si="2">SUM(F14:G14)</f>
        <v>76.959999999999994</v>
      </c>
      <c r="I14" s="42"/>
      <c r="J14" s="105">
        <f>_xlfn.RANK.EQ(H12:H26,H12:H26,1)</f>
        <v>6</v>
      </c>
      <c r="K14" s="103">
        <f>LARGE(O12:O26,J14)</f>
        <v>19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9</v>
      </c>
    </row>
    <row r="15" spans="1:19" ht="18" x14ac:dyDescent="0.35">
      <c r="B15" s="140" t="str">
        <f>'seznam druzstev'!D11</f>
        <v>Kuřim B</v>
      </c>
      <c r="C15" s="8">
        <v>250</v>
      </c>
      <c r="D15" s="42">
        <v>50.52</v>
      </c>
      <c r="E15" s="42">
        <v>120</v>
      </c>
      <c r="F15" s="42">
        <v>15.81</v>
      </c>
      <c r="G15" s="43">
        <f t="shared" si="0"/>
        <v>50.52</v>
      </c>
      <c r="H15" s="46">
        <f t="shared" si="2"/>
        <v>66.33</v>
      </c>
      <c r="I15" s="42"/>
      <c r="J15" s="105">
        <f>_xlfn.RANK.EQ(H12:H26,H12:H26,1)</f>
        <v>2</v>
      </c>
      <c r="K15" s="103">
        <f>LARGE(O12:O26,J15)</f>
        <v>27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A</v>
      </c>
      <c r="C16" s="8">
        <v>250</v>
      </c>
      <c r="D16" s="42">
        <v>44.98</v>
      </c>
      <c r="E16" s="42">
        <v>50.09</v>
      </c>
      <c r="F16" s="42">
        <v>18.29</v>
      </c>
      <c r="G16" s="43">
        <f t="shared" si="0"/>
        <v>44.98</v>
      </c>
      <c r="H16" s="46">
        <f t="shared" si="2"/>
        <v>63.269999999999996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Lelekovice B</v>
      </c>
      <c r="C17" s="8">
        <v>250</v>
      </c>
      <c r="D17" s="42">
        <v>49.59</v>
      </c>
      <c r="E17" s="42">
        <v>120</v>
      </c>
      <c r="F17" s="42">
        <v>31.34</v>
      </c>
      <c r="G17" s="43">
        <f t="shared" si="0"/>
        <v>49.59</v>
      </c>
      <c r="H17" s="46">
        <f t="shared" si="2"/>
        <v>80.930000000000007</v>
      </c>
      <c r="I17" s="42"/>
      <c r="J17" s="105">
        <f>_xlfn.RANK.EQ(H12:H26,H12:H26,1)</f>
        <v>7</v>
      </c>
      <c r="K17" s="103">
        <f>LARGE(O12:O26,J17)</f>
        <v>17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Přísnotice</v>
      </c>
      <c r="C18" s="8">
        <v>250</v>
      </c>
      <c r="D18" s="42">
        <v>51.27</v>
      </c>
      <c r="E18" s="42">
        <v>66.17</v>
      </c>
      <c r="F18" s="42">
        <v>22.78</v>
      </c>
      <c r="G18" s="43">
        <f t="shared" si="0"/>
        <v>51.27</v>
      </c>
      <c r="H18" s="46">
        <f t="shared" si="2"/>
        <v>74.050000000000011</v>
      </c>
      <c r="I18" s="42"/>
      <c r="J18" s="105">
        <f>_xlfn.RANK.EQ(H12:H26,H12:H26,1)</f>
        <v>4</v>
      </c>
      <c r="K18" s="103">
        <f>LARGE(O12:O26,J18)</f>
        <v>23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10</v>
      </c>
      <c r="K19" s="103">
        <f>LARGE(O12:O26,J19)</f>
        <v>0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40" t="str">
        <f>'seznam druzstev'!D16</f>
        <v>Syrovice</v>
      </c>
      <c r="C20" s="8">
        <v>250</v>
      </c>
      <c r="D20" s="42">
        <v>46.99</v>
      </c>
      <c r="E20" s="42">
        <v>51.26</v>
      </c>
      <c r="F20" s="42">
        <v>20.97</v>
      </c>
      <c r="G20" s="43">
        <f t="shared" si="0"/>
        <v>46.99</v>
      </c>
      <c r="H20" s="46">
        <f t="shared" si="2"/>
        <v>67.960000000000008</v>
      </c>
      <c r="I20" s="42"/>
      <c r="J20" s="105">
        <f>_xlfn.RANK.EQ(H12:H26,H12:H26,1)</f>
        <v>3</v>
      </c>
      <c r="K20" s="103">
        <f>LARGE(O12:O26,J20)</f>
        <v>25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>
        <v>67.22</v>
      </c>
      <c r="E21" s="42" t="s">
        <v>97</v>
      </c>
      <c r="F21" s="42">
        <v>36.86</v>
      </c>
      <c r="G21" s="43">
        <f t="shared" si="0"/>
        <v>67.22</v>
      </c>
      <c r="H21" s="46">
        <f t="shared" si="2"/>
        <v>104.08</v>
      </c>
      <c r="I21" s="42"/>
      <c r="J21" s="105">
        <f>_xlfn.RANK.EQ(H12:H26,H12:H26,1)</f>
        <v>8</v>
      </c>
      <c r="K21" s="103">
        <f>LARGE(O12:O26,J21)</f>
        <v>15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10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10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10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10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10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soutezi'!D12</f>
        <v>45458</v>
      </c>
      <c r="E7" s="157"/>
      <c r="G7" s="3" t="str">
        <f>'seznam soutezi'!E12</f>
        <v>Veverská Bítýška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7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67.45</v>
      </c>
      <c r="E13" s="42">
        <v>60.14</v>
      </c>
      <c r="F13" s="42">
        <v>28.07</v>
      </c>
      <c r="G13" s="43">
        <f t="shared" ref="G13:G26" si="0">MIN(C13:E13)</f>
        <v>60.14</v>
      </c>
      <c r="H13" s="46">
        <f>SUM(F13:G13)</f>
        <v>88.210000000000008</v>
      </c>
      <c r="I13" s="42"/>
      <c r="J13" s="105">
        <f>_xlfn.RANK.EQ(H12:H26,H12:H26,1)</f>
        <v>6</v>
      </c>
      <c r="K13" s="103">
        <f>LARGE(O12:O26,J13)</f>
        <v>19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Kuřim A</v>
      </c>
      <c r="C14" s="8">
        <v>250</v>
      </c>
      <c r="D14" s="42">
        <v>50.94</v>
      </c>
      <c r="E14" s="42">
        <v>51.47</v>
      </c>
      <c r="F14" s="42">
        <v>17.32</v>
      </c>
      <c r="G14" s="43">
        <f t="shared" si="0"/>
        <v>50.94</v>
      </c>
      <c r="H14" s="46">
        <f t="shared" ref="H14:H26" si="2">SUM(F14:G14)</f>
        <v>68.259999999999991</v>
      </c>
      <c r="I14" s="42"/>
      <c r="J14" s="105">
        <f>_xlfn.RANK.EQ(H12:H26,H12:H26,1)</f>
        <v>2</v>
      </c>
      <c r="K14" s="103">
        <f>LARGE(O12:O26,J14)</f>
        <v>27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6</v>
      </c>
    </row>
    <row r="15" spans="1:19" ht="18" x14ac:dyDescent="0.35">
      <c r="B15" s="140" t="str">
        <f>'seznam druzstev'!D11</f>
        <v>Kuřim B</v>
      </c>
      <c r="C15" s="8">
        <v>250</v>
      </c>
      <c r="D15" s="42">
        <v>51.5</v>
      </c>
      <c r="E15" s="42">
        <v>51.25</v>
      </c>
      <c r="F15" s="42">
        <v>18.5</v>
      </c>
      <c r="G15" s="43">
        <f t="shared" si="0"/>
        <v>51.25</v>
      </c>
      <c r="H15" s="46">
        <f t="shared" si="2"/>
        <v>69.75</v>
      </c>
      <c r="I15" s="42"/>
      <c r="J15" s="105">
        <f>_xlfn.RANK.EQ(H12:H26,H12:H26,1)</f>
        <v>3</v>
      </c>
      <c r="K15" s="103">
        <f>LARGE(O12:O26,J15)</f>
        <v>25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Lelekovice A</v>
      </c>
      <c r="C16" s="8">
        <v>250</v>
      </c>
      <c r="D16" s="42">
        <v>51.99</v>
      </c>
      <c r="E16" s="42">
        <v>46.28</v>
      </c>
      <c r="F16" s="42">
        <v>18.57</v>
      </c>
      <c r="G16" s="43">
        <f t="shared" si="0"/>
        <v>46.28</v>
      </c>
      <c r="H16" s="46">
        <f t="shared" si="2"/>
        <v>64.849999999999994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Lelekovice B</v>
      </c>
      <c r="C17" s="8">
        <v>250</v>
      </c>
      <c r="D17" s="42">
        <v>53.22</v>
      </c>
      <c r="E17" s="42">
        <v>50.49</v>
      </c>
      <c r="F17" s="42">
        <v>19.96</v>
      </c>
      <c r="G17" s="43">
        <f t="shared" si="0"/>
        <v>50.49</v>
      </c>
      <c r="H17" s="46">
        <f t="shared" si="2"/>
        <v>70.45</v>
      </c>
      <c r="I17" s="42"/>
      <c r="J17" s="105">
        <f>_xlfn.RANK.EQ(H12:H26,H12:H26,1)</f>
        <v>4</v>
      </c>
      <c r="K17" s="103">
        <f>LARGE(O12:O26,J17)</f>
        <v>23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Přísnotice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7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7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Syrovice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7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>
        <v>54.32</v>
      </c>
      <c r="E21" s="42">
        <v>56.8</v>
      </c>
      <c r="F21" s="42">
        <v>24.81</v>
      </c>
      <c r="G21" s="43">
        <f t="shared" si="0"/>
        <v>54.32</v>
      </c>
      <c r="H21" s="46">
        <f t="shared" si="2"/>
        <v>79.13</v>
      </c>
      <c r="I21" s="42"/>
      <c r="J21" s="105">
        <f>_xlfn.RANK.EQ(H12:H26,H12:H26,1)</f>
        <v>5</v>
      </c>
      <c r="K21" s="103">
        <f>LARGE(O12:O26,J21)</f>
        <v>21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7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7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7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7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7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soutezi'!D13</f>
        <v>0</v>
      </c>
      <c r="E7" s="157"/>
      <c r="G7" s="3">
        <f>'seznam soutezi'!E13</f>
        <v>0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B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Přísnotice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Syrovice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B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Přísnotice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Syrovice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B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Přísnotice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Syrovice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  <c r="E1" s="158" t="s">
        <v>80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B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Přísnotice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Syrovice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1</v>
      </c>
      <c r="B1" s="147" t="s">
        <v>0</v>
      </c>
      <c r="D1" s="159" t="s">
        <v>81</v>
      </c>
    </row>
    <row r="2" spans="1:19" ht="15" thickBot="1" x14ac:dyDescent="0.4">
      <c r="A2" s="146"/>
      <c r="B2" s="148"/>
      <c r="D2" s="159"/>
    </row>
    <row r="3" spans="1:19" ht="27.5" x14ac:dyDescent="0.55000000000000004">
      <c r="D3" s="3" t="str">
        <f>uvod!D7</f>
        <v>23. ročník</v>
      </c>
      <c r="G3" s="20" t="str">
        <f>uvod!G7</f>
        <v>Starší  žáci</v>
      </c>
    </row>
    <row r="5" spans="1:19" ht="27.5" x14ac:dyDescent="0.55000000000000004">
      <c r="D5" s="20" t="s">
        <v>22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15</v>
      </c>
      <c r="C9" s="27" t="s">
        <v>23</v>
      </c>
      <c r="D9" s="28" t="s">
        <v>24</v>
      </c>
      <c r="E9" s="29" t="s">
        <v>24</v>
      </c>
      <c r="F9" s="28" t="s">
        <v>25</v>
      </c>
      <c r="G9" s="30" t="s">
        <v>24</v>
      </c>
      <c r="H9" s="44" t="s">
        <v>26</v>
      </c>
      <c r="I9" s="29" t="s">
        <v>27</v>
      </c>
      <c r="J9" s="31" t="s">
        <v>28</v>
      </c>
      <c r="K9" s="32" t="s">
        <v>29</v>
      </c>
      <c r="L9" s="33" t="s">
        <v>9</v>
      </c>
    </row>
    <row r="10" spans="1:19" ht="18" x14ac:dyDescent="0.4">
      <c r="B10" s="156"/>
      <c r="C10" s="72" t="s">
        <v>30</v>
      </c>
      <c r="D10" s="34" t="s">
        <v>31</v>
      </c>
      <c r="E10" s="73" t="s">
        <v>31</v>
      </c>
      <c r="F10" s="34" t="s">
        <v>32</v>
      </c>
      <c r="G10" s="35" t="s">
        <v>31</v>
      </c>
      <c r="H10" s="45" t="s">
        <v>33</v>
      </c>
      <c r="I10" s="73" t="s">
        <v>34</v>
      </c>
      <c r="J10" s="74"/>
      <c r="K10" s="36" t="s">
        <v>35</v>
      </c>
      <c r="L10" s="37"/>
    </row>
    <row r="11" spans="1:19" x14ac:dyDescent="0.35">
      <c r="B11" s="156"/>
      <c r="C11" s="72" t="s">
        <v>36</v>
      </c>
      <c r="D11" s="34" t="s">
        <v>37</v>
      </c>
      <c r="E11" s="73" t="s">
        <v>38</v>
      </c>
      <c r="F11" s="47"/>
      <c r="G11" s="35" t="s">
        <v>39</v>
      </c>
      <c r="H11" s="45" t="s">
        <v>41</v>
      </c>
      <c r="I11" s="73" t="s">
        <v>40</v>
      </c>
      <c r="J11" s="73"/>
      <c r="K11" s="34"/>
      <c r="L11" s="41"/>
    </row>
    <row r="12" spans="1:19" ht="18" x14ac:dyDescent="0.35">
      <c r="B12" s="140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Kuřim 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B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Lelekovice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Přísnotice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Rosice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Syrovice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Veverská Bítýška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>
        <f>'seznam druzstev'!D18</f>
        <v>0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 OSH</dc:creator>
  <cp:lastModifiedBy>Web OSH</cp:lastModifiedBy>
  <cp:lastPrinted>2023-06-18T13:58:48Z</cp:lastPrinted>
  <dcterms:created xsi:type="dcterms:W3CDTF">2022-09-18T05:44:52Z</dcterms:created>
  <dcterms:modified xsi:type="dcterms:W3CDTF">2024-06-17T08:46:22Z</dcterms:modified>
</cp:coreProperties>
</file>