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\OneDrive\Ligamladeze\22.ročník\Souteze\"/>
    </mc:Choice>
  </mc:AlternateContent>
  <xr:revisionPtr revIDLastSave="0" documentId="8_{5E79ABCD-9292-4486-8B70-2E14FBDFBDF8}" xr6:coauthVersionLast="47" xr6:coauthVersionMax="47" xr10:uidLastSave="{00000000-0000-0000-0000-000000000000}"/>
  <workbookProtection lockStructure="1"/>
  <bookViews>
    <workbookView showSheetTabs="0" xWindow="-110" yWindow="-110" windowWidth="19420" windowHeight="10420" firstSheet="3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Nový list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H25" i="14" s="1"/>
  <c r="G25" i="13"/>
  <c r="G25" i="11"/>
  <c r="H25" i="11" s="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C21" i="21"/>
  <c r="C21" i="6"/>
  <c r="AE21" i="6" s="1"/>
  <c r="C23" i="21"/>
  <c r="C13" i="6"/>
  <c r="AE13" i="6" s="1"/>
  <c r="C15" i="21"/>
  <c r="C22" i="6"/>
  <c r="AE22" i="6" s="1"/>
  <c r="C24" i="21"/>
  <c r="C15" i="6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M15" i="6" l="1"/>
  <c r="AE15" i="6"/>
  <c r="AP15" i="6" s="1"/>
  <c r="M19" i="6"/>
  <c r="AE19" i="6"/>
  <c r="AP19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<sst xmlns="http://schemas.openxmlformats.org/spreadsheetml/2006/main" count="412" uniqueCount="93">
  <si>
    <t>Celkové výsledky</t>
  </si>
  <si>
    <t>Úvod</t>
  </si>
  <si>
    <t>Průběžné výsledky</t>
  </si>
  <si>
    <t>Seznam soutěží</t>
  </si>
  <si>
    <t>Seznam družstev</t>
  </si>
  <si>
    <t>22. ročník</t>
  </si>
  <si>
    <t>Starší  žáci</t>
  </si>
  <si>
    <t>Seznam přihlášených soutěží</t>
  </si>
  <si>
    <t>Datum</t>
  </si>
  <si>
    <t>Místo konání</t>
  </si>
  <si>
    <t>Pořadatel</t>
  </si>
  <si>
    <t>Poznámka</t>
  </si>
  <si>
    <t>Zástupce štábu ligy</t>
  </si>
  <si>
    <t>p.č.</t>
  </si>
  <si>
    <t>Syrovice</t>
  </si>
  <si>
    <t>HS Syrovice</t>
  </si>
  <si>
    <t>Milan Weis</t>
  </si>
  <si>
    <t>Seznam přihlášených družstev</t>
  </si>
  <si>
    <t>Družstvo</t>
  </si>
  <si>
    <t>Bratčice</t>
  </si>
  <si>
    <t>Hrušovany</t>
  </si>
  <si>
    <t>Přísnotice</t>
  </si>
  <si>
    <t>Veverská Bítýška</t>
  </si>
  <si>
    <t>SDH Lelekovice</t>
  </si>
  <si>
    <t>SDH Přísnotice</t>
  </si>
  <si>
    <t>Kuřim</t>
  </si>
  <si>
    <t>SDH Kuřim</t>
  </si>
  <si>
    <t>HS Zastávka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</si>
  <si>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</si>
  <si>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</si>
  <si>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</si>
  <si>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</si>
  <si>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</si>
  <si>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</si>
  <si>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</si>
  <si>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</si>
  <si>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</si>
  <si>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</si>
  <si>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</si>
  <si>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</si>
  <si>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</si>
  <si>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</si>
  <si>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</si>
  <si>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</si>
  <si>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</si>
  <si>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</si>
  <si>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pož. Útok</t>
  </si>
  <si>
    <t>PÚ+št.</t>
  </si>
  <si>
    <t>Celkové hodnocení okresní ligy mládeže Brno-venkov</t>
  </si>
  <si>
    <t>Družstva</t>
  </si>
  <si>
    <t>Celkem bodů</t>
  </si>
  <si>
    <t>Průběžné pořadí</t>
  </si>
  <si>
    <t>konečné pořadí</t>
  </si>
  <si>
    <t>součet časů PÚ</t>
  </si>
  <si>
    <t>Hodnocení útoků okresní ligy mládeže Brno-venkov</t>
  </si>
  <si>
    <t>4 SOUTĚŽĚ odečítá 0</t>
  </si>
  <si>
    <t>7soutěží odečítá 1</t>
  </si>
  <si>
    <t>10 soutěží odečítá 2</t>
  </si>
  <si>
    <t>body</t>
  </si>
  <si>
    <t>1 nejhorší výsledek</t>
  </si>
  <si>
    <t>2 nejhorší výsledek</t>
  </si>
  <si>
    <t>počet soutěží</t>
  </si>
  <si>
    <t>Počet soutěží výpočet</t>
  </si>
  <si>
    <t>První nejhorší</t>
  </si>
  <si>
    <t>Druhý nejhorší</t>
  </si>
  <si>
    <t>výběr první nejhorší</t>
  </si>
  <si>
    <t>výběr druhý nejhorší</t>
  </si>
  <si>
    <t>celkem bodů po odečtení</t>
  </si>
  <si>
    <t>čas útoku</t>
  </si>
  <si>
    <t>odečtení útoků</t>
  </si>
  <si>
    <t>součet časů útoků</t>
  </si>
  <si>
    <t>součet časů PÚ po odečtení nejhoršího</t>
  </si>
  <si>
    <t>odpočet celkem bodů</t>
  </si>
  <si>
    <t>SDH Veverská Bítýška</t>
  </si>
  <si>
    <t>Konečné pořadí</t>
  </si>
  <si>
    <t>body po odečtení nejhorších umístění</t>
  </si>
  <si>
    <t>čas útoku primární</t>
  </si>
  <si>
    <t>čas II. Útoku</t>
  </si>
  <si>
    <t>čas I. útoku</t>
  </si>
  <si>
    <t>Časy útoků</t>
  </si>
  <si>
    <t xml:space="preserve"> Syrovice</t>
  </si>
  <si>
    <t xml:space="preserve"> Lelekovice</t>
  </si>
  <si>
    <t>útoky po odečtení nejhorších</t>
  </si>
  <si>
    <t>Kuřim A</t>
  </si>
  <si>
    <t>Kuřim B</t>
  </si>
  <si>
    <t>Lelekovice A</t>
  </si>
  <si>
    <t>Nesvačilka</t>
  </si>
  <si>
    <t>Další soutěž</t>
  </si>
  <si>
    <t>Předchozí soutěž</t>
  </si>
  <si>
    <t>Zastávka</t>
  </si>
  <si>
    <t>2022/2023</t>
  </si>
  <si>
    <t>Přihlášené soutěže</t>
  </si>
  <si>
    <t>Program pro zpracování výsledků Okresní ligy mládeže Brno-venkov v.22.2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</si>
</sst>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6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6" fillId="11" borderId="10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11" borderId="8" xfId="0" applyFont="1" applyFill="1" applyBorder="1" applyAlignment="1">
      <alignment horizontal="center" vertical="center"/>
    </xf>
    <xf numFmtId="0" fontId="26" fillId="11" borderId="15" xfId="0" applyFont="1" applyFill="1" applyBorder="1" applyAlignment="1">
      <alignment horizontal="center" vertical="center"/>
    </xf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4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30" t="s">
        <v>1</v>
      </c>
      <c r="B1" s="133" t="s">
        <v>0</v>
      </c>
      <c r="C1" s="90"/>
    </row>
    <row r="2" spans="1:81" ht="15" thickBot="1" x14ac:dyDescent="0.4">
      <c r="A2" s="131"/>
      <c r="B2" s="134"/>
    </row>
    <row r="5" spans="1:81" ht="22.5" x14ac:dyDescent="0.45">
      <c r="D5" s="3" t="s">
        <v>54</v>
      </c>
      <c r="E5" s="3"/>
    </row>
    <row r="7" spans="1:81" ht="25" x14ac:dyDescent="0.5">
      <c r="D7" s="4" t="str">
        <f>uvod!D7</f>
        <v>22. ročník</v>
      </c>
      <c r="E7" s="4"/>
      <c r="L7" s="4" t="str">
        <f>uvod!G7</f>
        <v>Starší  žáci</v>
      </c>
      <c r="M7" s="4"/>
    </row>
    <row r="9" spans="1:81" ht="139.5" x14ac:dyDescent="0.35">
      <c r="B9" s="8" t="s">
        <v>49</v>
      </c>
      <c r="C9" s="132" t="str">
        <f>'seznam soutezi'!E8</f>
        <v xml:space="preserve"> Syrovice</v>
      </c>
      <c r="D9" s="132"/>
      <c r="E9" s="132" t="str">
        <f>'seznam soutezi'!E9</f>
        <v xml:space="preserve"> Lelekovice</v>
      </c>
      <c r="F9" s="132"/>
      <c r="G9" s="132" t="str">
        <f>'seznam soutezi'!E10</f>
        <v>Přísnotice</v>
      </c>
      <c r="H9" s="132"/>
      <c r="I9" s="132" t="str">
        <f>'seznam soutezi'!E11</f>
        <v>Kuřim</v>
      </c>
      <c r="J9" s="132"/>
      <c r="K9" s="132" t="str">
        <f>'seznam soutezi'!E12</f>
        <v>Zastávka</v>
      </c>
      <c r="L9" s="132"/>
      <c r="M9" s="132" t="str">
        <f>'seznam soutezi'!E13</f>
        <v>Veverská Bítýška</v>
      </c>
      <c r="N9" s="132"/>
      <c r="O9" s="132">
        <f>'seznam soutezi'!E14</f>
        <v>0</v>
      </c>
      <c r="P9" s="132"/>
      <c r="Q9" s="132">
        <f>'seznam soutezi'!E15</f>
        <v>0</v>
      </c>
      <c r="R9" s="132"/>
      <c r="S9" s="132">
        <f>'seznam soutezi'!E16</f>
        <v>0</v>
      </c>
      <c r="T9" s="132"/>
      <c r="U9" s="132">
        <f>'seznam soutezi'!E17</f>
        <v>0</v>
      </c>
      <c r="V9" s="132"/>
      <c r="W9" s="56" t="s">
        <v>50</v>
      </c>
      <c r="X9" s="56" t="s">
        <v>51</v>
      </c>
      <c r="Y9" s="57" t="s">
        <v>59</v>
      </c>
      <c r="Z9" s="57" t="s">
        <v>76</v>
      </c>
      <c r="AA9" s="57" t="s">
        <v>78</v>
      </c>
      <c r="AB9" s="57" t="s">
        <v>60</v>
      </c>
      <c r="AC9" s="57" t="s">
        <v>76</v>
      </c>
      <c r="AD9" s="57" t="s">
        <v>77</v>
      </c>
      <c r="AE9" s="57" t="s">
        <v>67</v>
      </c>
      <c r="AF9" s="57" t="s">
        <v>52</v>
      </c>
      <c r="AG9" s="107" t="s">
        <v>53</v>
      </c>
      <c r="AH9" s="107" t="s">
        <v>69</v>
      </c>
      <c r="AI9" s="107" t="s">
        <v>82</v>
      </c>
      <c r="AJ9" s="52"/>
      <c r="AK9" s="52"/>
    </row>
    <row r="10" spans="1:81" ht="17.5" x14ac:dyDescent="0.35">
      <c r="B10" s="8"/>
      <c r="C10" s="70" t="s">
        <v>58</v>
      </c>
      <c r="D10" s="70" t="s">
        <v>68</v>
      </c>
      <c r="E10" s="70" t="s">
        <v>58</v>
      </c>
      <c r="F10" s="70" t="s">
        <v>68</v>
      </c>
      <c r="G10" s="70" t="s">
        <v>58</v>
      </c>
      <c r="H10" s="70" t="s">
        <v>68</v>
      </c>
      <c r="I10" s="70" t="s">
        <v>58</v>
      </c>
      <c r="J10" s="70" t="s">
        <v>68</v>
      </c>
      <c r="K10" s="70" t="s">
        <v>58</v>
      </c>
      <c r="L10" s="70" t="s">
        <v>68</v>
      </c>
      <c r="M10" s="70" t="s">
        <v>58</v>
      </c>
      <c r="N10" s="70" t="s">
        <v>68</v>
      </c>
      <c r="O10" s="70" t="s">
        <v>58</v>
      </c>
      <c r="P10" s="70" t="s">
        <v>68</v>
      </c>
      <c r="Q10" s="70" t="s">
        <v>58</v>
      </c>
      <c r="R10" s="70" t="s">
        <v>68</v>
      </c>
      <c r="S10" s="70" t="s">
        <v>58</v>
      </c>
      <c r="T10" s="70" t="s">
        <v>68</v>
      </c>
      <c r="U10" s="70" t="s">
        <v>58</v>
      </c>
      <c r="V10" s="70" t="s">
        <v>68</v>
      </c>
      <c r="W10" s="56"/>
      <c r="X10" s="56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2"/>
      <c r="AK10" s="52"/>
    </row>
    <row r="11" spans="1:81" ht="17.5" x14ac:dyDescent="0.35">
      <c r="B11" s="71" t="str">
        <f>'seznam druzstev'!D8</f>
        <v>Bratčice</v>
      </c>
      <c r="C11" s="84">
        <f>'1'!K12</f>
        <v>27</v>
      </c>
      <c r="D11" s="72">
        <f>'1'!F12</f>
        <v>17.48</v>
      </c>
      <c r="E11" s="85">
        <f>'2'!K12</f>
        <v>27</v>
      </c>
      <c r="F11" s="72">
        <f>'2'!F12</f>
        <v>15.49</v>
      </c>
      <c r="G11" s="85">
        <f>'3'!K12</f>
        <v>27</v>
      </c>
      <c r="H11" s="72">
        <f>'3'!F12</f>
        <v>21.13</v>
      </c>
      <c r="I11" s="85">
        <f>'4'!K12</f>
        <v>0</v>
      </c>
      <c r="J11" s="72">
        <f>'4'!F12</f>
        <v>0</v>
      </c>
      <c r="K11" s="85">
        <f>'5'!K12</f>
        <v>30</v>
      </c>
      <c r="L11" s="72">
        <f>'5'!F12</f>
        <v>15.82</v>
      </c>
      <c r="M11" s="85">
        <f>'6'!K12</f>
        <v>27</v>
      </c>
      <c r="N11" s="72">
        <f>'6'!F12</f>
        <v>17.850000000000001</v>
      </c>
      <c r="O11" s="85">
        <f>'7'!K12</f>
        <v>0</v>
      </c>
      <c r="P11" s="72">
        <f>'7'!F12</f>
        <v>0</v>
      </c>
      <c r="Q11" s="85">
        <f>'8'!K12</f>
        <v>0</v>
      </c>
      <c r="R11" s="72">
        <f>'8'!F12</f>
        <v>0</v>
      </c>
      <c r="S11" s="85">
        <f>'9'!K12</f>
        <v>0</v>
      </c>
      <c r="T11" s="72">
        <f>'9'!F12</f>
        <v>0</v>
      </c>
      <c r="U11" s="85">
        <f>'10'!K12</f>
        <v>0</v>
      </c>
      <c r="V11" s="72">
        <f>'10'!F12</f>
        <v>0</v>
      </c>
      <c r="W11" s="73">
        <f>SUM(C11,E11,G11,I11,K11,M11,O11,Q11,S11,U11)</f>
        <v>138</v>
      </c>
      <c r="X11" s="73">
        <f>_xlfn.RANK.EQ(W11:W25,W11:W25,)</f>
        <v>3</v>
      </c>
      <c r="Y11" s="74">
        <f>prubezne!O9</f>
        <v>0</v>
      </c>
      <c r="Z11" s="74">
        <f>MAX(AW11:BF11)</f>
        <v>0</v>
      </c>
      <c r="AA11" s="74">
        <f>Z28</f>
        <v>120</v>
      </c>
      <c r="AB11" s="74">
        <f>prubezne!P9</f>
        <v>0</v>
      </c>
      <c r="AC11" s="74">
        <f>MAX(BT11:CC11)</f>
        <v>0</v>
      </c>
      <c r="AD11" s="74">
        <f>AE28</f>
        <v>0</v>
      </c>
      <c r="AE11" s="74">
        <f>prubezne!R9</f>
        <v>138</v>
      </c>
      <c r="AF11" s="74">
        <f>prubezne!S9</f>
        <v>2</v>
      </c>
      <c r="AG11" s="74">
        <f t="shared" ref="AG11:AG25" si="0">SUM(E44,G44,I44,K44,M44,O44,Q44,S44,U44,W44)</f>
        <v>207.76999999999998</v>
      </c>
      <c r="AH11" s="74">
        <f>SUM(AA11,AD11)</f>
        <v>120</v>
      </c>
      <c r="AI11" s="74">
        <f>AG11-AH11</f>
        <v>87.769999999999982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0</v>
      </c>
      <c r="AO11">
        <f t="shared" ref="AO11:AO25" si="4">DELTA(Y11,I11)</f>
        <v>1</v>
      </c>
      <c r="AP11">
        <f t="shared" ref="AP11:AP25" si="5">DELTA(Y11,K11)</f>
        <v>0</v>
      </c>
      <c r="AQ11">
        <f t="shared" ref="AQ11:AQ25" si="6">DELTA(Y11,M11)</f>
        <v>0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0</v>
      </c>
      <c r="BL11">
        <f t="shared" ref="BL11:BL25" si="23">DELTA(AB11,I11)</f>
        <v>1</v>
      </c>
      <c r="BM11">
        <f t="shared" ref="BM11:BM25" si="24">DELTA(AB11,K11)</f>
        <v>0</v>
      </c>
      <c r="BN11">
        <f t="shared" ref="BN11:BN25" si="25">DELTA(AB11,M11)</f>
        <v>0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</v>
      </c>
      <c r="C12" s="83">
        <f>'1'!K13</f>
        <v>0</v>
      </c>
      <c r="D12" s="69">
        <f>'1'!F13</f>
        <v>0</v>
      </c>
      <c r="E12" s="46">
        <f>'2'!K13</f>
        <v>0</v>
      </c>
      <c r="F12" s="69">
        <f>'2'!F13</f>
        <v>0</v>
      </c>
      <c r="G12" s="46">
        <f>'3'!K13</f>
        <v>0</v>
      </c>
      <c r="H12" s="69">
        <f>'3'!F13</f>
        <v>0</v>
      </c>
      <c r="I12" s="46">
        <f>'4'!K13</f>
        <v>0</v>
      </c>
      <c r="J12" s="69">
        <f>'4'!F13</f>
        <v>0</v>
      </c>
      <c r="K12" s="46">
        <f>'5'!K13</f>
        <v>0</v>
      </c>
      <c r="L12" s="69">
        <f>'5'!F13</f>
        <v>0</v>
      </c>
      <c r="M12" s="46">
        <f>'6'!K13</f>
        <v>0</v>
      </c>
      <c r="N12" s="69">
        <f>'6'!F13</f>
        <v>0</v>
      </c>
      <c r="O12" s="46">
        <f>'7'!K13</f>
        <v>0</v>
      </c>
      <c r="P12" s="69">
        <f>'7'!F13</f>
        <v>0</v>
      </c>
      <c r="Q12" s="46">
        <f>'8'!K13</f>
        <v>0</v>
      </c>
      <c r="R12" s="69">
        <f>'8'!F13</f>
        <v>0</v>
      </c>
      <c r="S12" s="46">
        <f>'9'!K13</f>
        <v>0</v>
      </c>
      <c r="T12" s="69">
        <f>'9'!F13</f>
        <v>0</v>
      </c>
      <c r="U12" s="46">
        <f>'10'!K13</f>
        <v>0</v>
      </c>
      <c r="V12" s="69">
        <f>'10'!F13</f>
        <v>0</v>
      </c>
      <c r="W12" s="45">
        <f t="shared" ref="W12:W25" si="39">SUM(C12,E12,G12,I12,K12,M12,O12,Q12,S12,U12)</f>
        <v>0</v>
      </c>
      <c r="X12" s="45">
        <f>_xlfn.RANK.EQ(W11:W25,W11:W25,)</f>
        <v>9</v>
      </c>
      <c r="Y12" s="58">
        <f>prubezne!O10</f>
        <v>0</v>
      </c>
      <c r="Z12" s="58">
        <f t="shared" ref="Z12:Z25" si="40">MAX(AW12:BF12)</f>
        <v>0</v>
      </c>
      <c r="AA12" s="58">
        <f t="shared" ref="AA12:AA25" si="41">Z29</f>
        <v>120</v>
      </c>
      <c r="AB12" s="58">
        <f>prubezne!P10</f>
        <v>0</v>
      </c>
      <c r="AC12" s="58">
        <f t="shared" ref="AC12:AC25" si="42">MAX(BT12:CC12)</f>
        <v>0</v>
      </c>
      <c r="AD12" s="58">
        <f t="shared" ref="AD12:AD25" si="43">AE29</f>
        <v>0</v>
      </c>
      <c r="AE12" s="58">
        <f>prubezne!R10</f>
        <v>0</v>
      </c>
      <c r="AF12" s="58">
        <f>prubezne!S10</f>
        <v>9</v>
      </c>
      <c r="AG12" s="58">
        <f t="shared" si="0"/>
        <v>720</v>
      </c>
      <c r="AH12" s="58">
        <f t="shared" ref="AH12:AH25" si="44">SUM(AA12,AD12)</f>
        <v>120</v>
      </c>
      <c r="AI12" s="58">
        <f t="shared" ref="AI12:AI25" si="45">AG12-AH12</f>
        <v>600</v>
      </c>
      <c r="AL12">
        <f t="shared" si="1"/>
        <v>1</v>
      </c>
      <c r="AM12">
        <f t="shared" si="2"/>
        <v>1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71" t="str">
        <f>'seznam druzstev'!D10</f>
        <v>Kuřim A</v>
      </c>
      <c r="C13" s="84">
        <f>'1'!K14</f>
        <v>25</v>
      </c>
      <c r="D13" s="72">
        <f>'1'!F14</f>
        <v>18.75</v>
      </c>
      <c r="E13" s="85">
        <f>'2'!K14</f>
        <v>19</v>
      </c>
      <c r="F13" s="72">
        <f>'2'!F14</f>
        <v>27.63</v>
      </c>
      <c r="G13" s="85">
        <f>'3'!K14</f>
        <v>0</v>
      </c>
      <c r="H13" s="72">
        <f>'3'!F14</f>
        <v>0</v>
      </c>
      <c r="I13" s="85">
        <f>'4'!K14</f>
        <v>25</v>
      </c>
      <c r="J13" s="72">
        <f>'4'!F14</f>
        <v>22.54</v>
      </c>
      <c r="K13" s="85">
        <f>'5'!K14</f>
        <v>21</v>
      </c>
      <c r="L13" s="72">
        <f>'5'!F14</f>
        <v>31.77</v>
      </c>
      <c r="M13" s="85">
        <f>'6'!K14</f>
        <v>23</v>
      </c>
      <c r="N13" s="72">
        <f>'6'!F14</f>
        <v>17.760000000000002</v>
      </c>
      <c r="O13" s="85">
        <f>'7'!K14</f>
        <v>0</v>
      </c>
      <c r="P13" s="72">
        <f>'7'!F14</f>
        <v>0</v>
      </c>
      <c r="Q13" s="85">
        <f>'8'!K14</f>
        <v>0</v>
      </c>
      <c r="R13" s="72">
        <f>'8'!F14</f>
        <v>0</v>
      </c>
      <c r="S13" s="85">
        <f>'9'!K14</f>
        <v>0</v>
      </c>
      <c r="T13" s="72">
        <f>'9'!F14</f>
        <v>0</v>
      </c>
      <c r="U13" s="85">
        <f>'10'!K14</f>
        <v>0</v>
      </c>
      <c r="V13" s="72">
        <f>'10'!F14</f>
        <v>0</v>
      </c>
      <c r="W13" s="73">
        <f t="shared" si="39"/>
        <v>113</v>
      </c>
      <c r="X13" s="73">
        <f>_xlfn.RANK.EQ(W11:W25,W11:W25,)</f>
        <v>5</v>
      </c>
      <c r="Y13" s="74">
        <f>prubezne!O11</f>
        <v>0</v>
      </c>
      <c r="Z13" s="74">
        <f t="shared" si="40"/>
        <v>0</v>
      </c>
      <c r="AA13" s="74">
        <f t="shared" si="41"/>
        <v>120</v>
      </c>
      <c r="AB13" s="74">
        <f>prubezne!P11</f>
        <v>0</v>
      </c>
      <c r="AC13" s="74">
        <f t="shared" si="42"/>
        <v>0</v>
      </c>
      <c r="AD13" s="74">
        <f t="shared" si="43"/>
        <v>0</v>
      </c>
      <c r="AE13" s="74">
        <f>prubezne!R11</f>
        <v>113</v>
      </c>
      <c r="AF13" s="74">
        <f>prubezne!S11</f>
        <v>4</v>
      </c>
      <c r="AG13" s="74">
        <f t="shared" si="0"/>
        <v>238.45</v>
      </c>
      <c r="AH13" s="74">
        <f t="shared" si="44"/>
        <v>120</v>
      </c>
      <c r="AI13" s="74">
        <f t="shared" si="45"/>
        <v>118.44999999999999</v>
      </c>
      <c r="AL13">
        <f t="shared" si="1"/>
        <v>0</v>
      </c>
      <c r="AM13">
        <f t="shared" si="2"/>
        <v>0</v>
      </c>
      <c r="AN13">
        <f t="shared" si="3"/>
        <v>1</v>
      </c>
      <c r="AO13">
        <f t="shared" si="4"/>
        <v>0</v>
      </c>
      <c r="AP13">
        <f t="shared" si="5"/>
        <v>0</v>
      </c>
      <c r="AQ13">
        <f t="shared" si="6"/>
        <v>0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0</v>
      </c>
      <c r="BJ13">
        <f t="shared" si="21"/>
        <v>0</v>
      </c>
      <c r="BK13">
        <f t="shared" si="22"/>
        <v>1</v>
      </c>
      <c r="BL13">
        <f t="shared" si="23"/>
        <v>0</v>
      </c>
      <c r="BM13">
        <f t="shared" si="24"/>
        <v>0</v>
      </c>
      <c r="BN13">
        <f t="shared" si="25"/>
        <v>0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B</v>
      </c>
      <c r="C14" s="83">
        <f>'1'!K15</f>
        <v>23</v>
      </c>
      <c r="D14" s="69">
        <f>'1'!F15</f>
        <v>20.89</v>
      </c>
      <c r="E14" s="46">
        <f>'2'!K15</f>
        <v>25</v>
      </c>
      <c r="F14" s="69">
        <f>'2'!F15</f>
        <v>17.55</v>
      </c>
      <c r="G14" s="46">
        <f>'3'!K15</f>
        <v>25</v>
      </c>
      <c r="H14" s="69">
        <f>'3'!F15</f>
        <v>20.25</v>
      </c>
      <c r="I14" s="46">
        <f>'4'!K15</f>
        <v>27</v>
      </c>
      <c r="J14" s="69">
        <f>'4'!F15</f>
        <v>20.59</v>
      </c>
      <c r="K14" s="46">
        <f>'5'!K15</f>
        <v>27</v>
      </c>
      <c r="L14" s="69">
        <f>'5'!F15</f>
        <v>17.36</v>
      </c>
      <c r="M14" s="46">
        <f>'6'!K15</f>
        <v>25</v>
      </c>
      <c r="N14" s="69">
        <f>'6'!F15</f>
        <v>15.6</v>
      </c>
      <c r="O14" s="46">
        <f>'7'!K15</f>
        <v>0</v>
      </c>
      <c r="P14" s="69">
        <f>'7'!F15</f>
        <v>0</v>
      </c>
      <c r="Q14" s="46">
        <f>'8'!K15</f>
        <v>0</v>
      </c>
      <c r="R14" s="69">
        <f>'8'!F15</f>
        <v>0</v>
      </c>
      <c r="S14" s="46">
        <f>'9'!K15</f>
        <v>0</v>
      </c>
      <c r="T14" s="69">
        <f>'9'!F15</f>
        <v>0</v>
      </c>
      <c r="U14" s="46">
        <f>'10'!K15</f>
        <v>0</v>
      </c>
      <c r="V14" s="69">
        <f>'10'!F15</f>
        <v>0</v>
      </c>
      <c r="W14" s="45">
        <f t="shared" si="39"/>
        <v>152</v>
      </c>
      <c r="X14" s="45">
        <f>_xlfn.RANK.EQ(W11:W25,W11:W25,)</f>
        <v>1</v>
      </c>
      <c r="Y14" s="58">
        <f>prubezne!O12</f>
        <v>23</v>
      </c>
      <c r="Z14" s="58">
        <f t="shared" si="40"/>
        <v>20.89</v>
      </c>
      <c r="AA14" s="58">
        <f t="shared" si="41"/>
        <v>20.89</v>
      </c>
      <c r="AB14" s="58">
        <f>prubezne!P12</f>
        <v>0</v>
      </c>
      <c r="AC14" s="58">
        <f t="shared" si="42"/>
        <v>0</v>
      </c>
      <c r="AD14" s="58">
        <f t="shared" si="43"/>
        <v>0</v>
      </c>
      <c r="AE14" s="58">
        <f>prubezne!R12</f>
        <v>129</v>
      </c>
      <c r="AF14" s="58">
        <f>prubezne!S12</f>
        <v>3</v>
      </c>
      <c r="AG14" s="58">
        <f t="shared" si="0"/>
        <v>112.24</v>
      </c>
      <c r="AH14" s="58">
        <f t="shared" si="44"/>
        <v>20.89</v>
      </c>
      <c r="AI14" s="58">
        <f t="shared" si="45"/>
        <v>91.35</v>
      </c>
      <c r="AL14">
        <f t="shared" si="1"/>
        <v>1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0</v>
      </c>
      <c r="AQ14">
        <f t="shared" si="6"/>
        <v>0</v>
      </c>
      <c r="AR14">
        <f t="shared" si="7"/>
        <v>0</v>
      </c>
      <c r="AS14">
        <f t="shared" si="8"/>
        <v>0</v>
      </c>
      <c r="AT14">
        <f t="shared" si="9"/>
        <v>0</v>
      </c>
      <c r="AU14">
        <f t="shared" si="10"/>
        <v>0</v>
      </c>
      <c r="AW14">
        <f t="shared" si="46"/>
        <v>20.89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0</v>
      </c>
      <c r="BN14">
        <f t="shared" si="25"/>
        <v>0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71" t="str">
        <f>'seznam druzstev'!D12</f>
        <v>Lelekovice A</v>
      </c>
      <c r="C15" s="84">
        <f>'1'!K16</f>
        <v>30</v>
      </c>
      <c r="D15" s="72">
        <f>'1'!F16</f>
        <v>15.46</v>
      </c>
      <c r="E15" s="85">
        <f>'2'!K16</f>
        <v>30</v>
      </c>
      <c r="F15" s="72">
        <f>'2'!F16</f>
        <v>15.89</v>
      </c>
      <c r="G15" s="85">
        <f>'3'!K16</f>
        <v>30</v>
      </c>
      <c r="H15" s="72">
        <f>'3'!F16</f>
        <v>15.49</v>
      </c>
      <c r="I15" s="85">
        <f>'4'!K16</f>
        <v>30</v>
      </c>
      <c r="J15" s="72">
        <f>'4'!F16</f>
        <v>16.350000000000001</v>
      </c>
      <c r="K15" s="85">
        <f>'5'!K16</f>
        <v>0</v>
      </c>
      <c r="L15" s="72">
        <f>'5'!F16</f>
        <v>0</v>
      </c>
      <c r="M15" s="85">
        <f>'6'!K16</f>
        <v>30</v>
      </c>
      <c r="N15" s="72">
        <f>'6'!F16</f>
        <v>14.87</v>
      </c>
      <c r="O15" s="85">
        <f>'7'!K16</f>
        <v>0</v>
      </c>
      <c r="P15" s="72">
        <f>'7'!F16</f>
        <v>0</v>
      </c>
      <c r="Q15" s="85">
        <f>'8'!K16</f>
        <v>0</v>
      </c>
      <c r="R15" s="72">
        <f>'8'!F16</f>
        <v>0</v>
      </c>
      <c r="S15" s="85">
        <f>'9'!K16</f>
        <v>0</v>
      </c>
      <c r="T15" s="72">
        <f>'9'!F16</f>
        <v>0</v>
      </c>
      <c r="U15" s="85">
        <f>'10'!K16</f>
        <v>0</v>
      </c>
      <c r="V15" s="72">
        <f>'10'!F16</f>
        <v>0</v>
      </c>
      <c r="W15" s="73">
        <f t="shared" si="39"/>
        <v>150</v>
      </c>
      <c r="X15" s="73">
        <f>_xlfn.RANK.EQ(W11:W25,W11:W25,)</f>
        <v>2</v>
      </c>
      <c r="Y15" s="74">
        <f>prubezne!O13</f>
        <v>0</v>
      </c>
      <c r="Z15" s="74">
        <f t="shared" si="40"/>
        <v>0</v>
      </c>
      <c r="AA15" s="74">
        <f t="shared" si="41"/>
        <v>120</v>
      </c>
      <c r="AB15" s="74">
        <f>prubezne!P13</f>
        <v>0</v>
      </c>
      <c r="AC15" s="74">
        <f t="shared" si="42"/>
        <v>0</v>
      </c>
      <c r="AD15" s="74">
        <f t="shared" si="43"/>
        <v>0</v>
      </c>
      <c r="AE15" s="74">
        <f>prubezne!R13</f>
        <v>150</v>
      </c>
      <c r="AF15" s="74">
        <f>prubezne!S13</f>
        <v>1</v>
      </c>
      <c r="AG15" s="74">
        <f t="shared" si="0"/>
        <v>198.06</v>
      </c>
      <c r="AH15" s="74">
        <f t="shared" si="44"/>
        <v>120</v>
      </c>
      <c r="AI15" s="74">
        <f t="shared" si="45"/>
        <v>78.06</v>
      </c>
      <c r="AL15">
        <f t="shared" si="1"/>
        <v>0</v>
      </c>
      <c r="AM15">
        <f t="shared" si="2"/>
        <v>0</v>
      </c>
      <c r="AN15">
        <f t="shared" si="3"/>
        <v>0</v>
      </c>
      <c r="AO15">
        <f t="shared" si="4"/>
        <v>0</v>
      </c>
      <c r="AP15">
        <f t="shared" si="5"/>
        <v>1</v>
      </c>
      <c r="AQ15">
        <f t="shared" si="6"/>
        <v>0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1</v>
      </c>
      <c r="BN15">
        <f t="shared" si="25"/>
        <v>0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Nesvačilka</v>
      </c>
      <c r="C16" s="83">
        <f>'1'!K17</f>
        <v>0</v>
      </c>
      <c r="D16" s="69">
        <f>'1'!F17</f>
        <v>0</v>
      </c>
      <c r="E16" s="46">
        <f>'2'!K17</f>
        <v>0</v>
      </c>
      <c r="F16" s="69">
        <f>'2'!F17</f>
        <v>0</v>
      </c>
      <c r="G16" s="46">
        <f>'3'!K17</f>
        <v>19</v>
      </c>
      <c r="H16" s="69">
        <f>'3'!F17</f>
        <v>32.130000000000003</v>
      </c>
      <c r="I16" s="46">
        <f>'4'!K17</f>
        <v>23</v>
      </c>
      <c r="J16" s="69">
        <f>'4'!F17</f>
        <v>24.85</v>
      </c>
      <c r="K16" s="46">
        <f>'5'!K17</f>
        <v>0</v>
      </c>
      <c r="L16" s="69">
        <f>'5'!F17</f>
        <v>0</v>
      </c>
      <c r="M16" s="46">
        <f>'6'!K17</f>
        <v>19</v>
      </c>
      <c r="N16" s="69">
        <f>'6'!F17</f>
        <v>22.59</v>
      </c>
      <c r="O16" s="46">
        <f>'7'!K17</f>
        <v>0</v>
      </c>
      <c r="P16" s="69">
        <f>'7'!F17</f>
        <v>0</v>
      </c>
      <c r="Q16" s="46">
        <f>'8'!K17</f>
        <v>0</v>
      </c>
      <c r="R16" s="69">
        <f>'8'!F17</f>
        <v>0</v>
      </c>
      <c r="S16" s="46">
        <f>'9'!K17</f>
        <v>0</v>
      </c>
      <c r="T16" s="69">
        <f>'9'!F17</f>
        <v>0</v>
      </c>
      <c r="U16" s="46">
        <f>'10'!K17</f>
        <v>0</v>
      </c>
      <c r="V16" s="69">
        <f>'10'!F17</f>
        <v>0</v>
      </c>
      <c r="W16" s="45">
        <f t="shared" si="39"/>
        <v>61</v>
      </c>
      <c r="X16" s="45">
        <f>_xlfn.RANK.EQ(W11:W25,W11:W25,)</f>
        <v>7</v>
      </c>
      <c r="Y16" s="58">
        <f>prubezne!O14</f>
        <v>0</v>
      </c>
      <c r="Z16" s="58">
        <f t="shared" si="40"/>
        <v>0</v>
      </c>
      <c r="AA16" s="58">
        <f t="shared" si="41"/>
        <v>120</v>
      </c>
      <c r="AB16" s="58">
        <f>prubezne!P14</f>
        <v>0</v>
      </c>
      <c r="AC16" s="58">
        <f t="shared" si="42"/>
        <v>0</v>
      </c>
      <c r="AD16" s="58">
        <f t="shared" si="43"/>
        <v>0</v>
      </c>
      <c r="AE16" s="58">
        <f>prubezne!R14</f>
        <v>61</v>
      </c>
      <c r="AF16" s="58">
        <f>prubezne!S14</f>
        <v>7</v>
      </c>
      <c r="AG16" s="58">
        <f t="shared" si="0"/>
        <v>439.57</v>
      </c>
      <c r="AH16" s="58">
        <f t="shared" si="44"/>
        <v>120</v>
      </c>
      <c r="AI16" s="58">
        <f t="shared" si="45"/>
        <v>319.57</v>
      </c>
      <c r="AL16">
        <f t="shared" si="1"/>
        <v>1</v>
      </c>
      <c r="AM16">
        <f t="shared" si="2"/>
        <v>1</v>
      </c>
      <c r="AN16">
        <f t="shared" si="3"/>
        <v>0</v>
      </c>
      <c r="AO16">
        <f t="shared" si="4"/>
        <v>0</v>
      </c>
      <c r="AP16">
        <f t="shared" si="5"/>
        <v>1</v>
      </c>
      <c r="AQ16">
        <f t="shared" si="6"/>
        <v>0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0</v>
      </c>
      <c r="BL16">
        <f t="shared" si="23"/>
        <v>0</v>
      </c>
      <c r="BM16">
        <f t="shared" si="24"/>
        <v>1</v>
      </c>
      <c r="BN16">
        <f t="shared" si="25"/>
        <v>0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71" t="str">
        <f>'seznam druzstev'!D14</f>
        <v>Přísnotice</v>
      </c>
      <c r="C17" s="84">
        <f>'1'!K18</f>
        <v>21</v>
      </c>
      <c r="D17" s="72">
        <f>'1'!F18</f>
        <v>24.93</v>
      </c>
      <c r="E17" s="85">
        <f>'2'!K18</f>
        <v>23</v>
      </c>
      <c r="F17" s="72">
        <f>'2'!F18</f>
        <v>25.02</v>
      </c>
      <c r="G17" s="85">
        <f>'3'!K18</f>
        <v>21</v>
      </c>
      <c r="H17" s="72">
        <f>'3'!F18</f>
        <v>26.76</v>
      </c>
      <c r="I17" s="85">
        <f>'4'!K18</f>
        <v>19</v>
      </c>
      <c r="J17" s="72">
        <f>'4'!F18</f>
        <v>93.53</v>
      </c>
      <c r="K17" s="85">
        <f>'5'!K18</f>
        <v>25</v>
      </c>
      <c r="L17" s="72">
        <f>'5'!F18</f>
        <v>21.28</v>
      </c>
      <c r="M17" s="85">
        <f>'6'!K18</f>
        <v>17</v>
      </c>
      <c r="N17" s="72">
        <f>'6'!F18</f>
        <v>30.18</v>
      </c>
      <c r="O17" s="85">
        <f>'7'!K18</f>
        <v>0</v>
      </c>
      <c r="P17" s="72">
        <f>'7'!F18</f>
        <v>0</v>
      </c>
      <c r="Q17" s="85">
        <f>'8'!K18</f>
        <v>0</v>
      </c>
      <c r="R17" s="72">
        <f>'8'!F18</f>
        <v>0</v>
      </c>
      <c r="S17" s="85">
        <f>'9'!K18</f>
        <v>0</v>
      </c>
      <c r="T17" s="72">
        <f>'9'!F18</f>
        <v>0</v>
      </c>
      <c r="U17" s="85">
        <f>'10'!K18</f>
        <v>0</v>
      </c>
      <c r="V17" s="72">
        <f>'10'!F18</f>
        <v>0</v>
      </c>
      <c r="W17" s="73">
        <f t="shared" si="39"/>
        <v>126</v>
      </c>
      <c r="X17" s="73">
        <f>_xlfn.RANK.EQ(W11:W25,W11:W25,)</f>
        <v>4</v>
      </c>
      <c r="Y17" s="74">
        <f>prubezne!O15</f>
        <v>17</v>
      </c>
      <c r="Z17" s="74">
        <f t="shared" si="40"/>
        <v>30.18</v>
      </c>
      <c r="AA17" s="74">
        <f t="shared" si="41"/>
        <v>30.18</v>
      </c>
      <c r="AB17" s="74">
        <f>prubezne!P15</f>
        <v>0</v>
      </c>
      <c r="AC17" s="74">
        <f t="shared" si="42"/>
        <v>0</v>
      </c>
      <c r="AD17" s="74">
        <f t="shared" si="43"/>
        <v>0</v>
      </c>
      <c r="AE17" s="74">
        <f>prubezne!R15</f>
        <v>109</v>
      </c>
      <c r="AF17" s="74">
        <f>prubezne!S15</f>
        <v>5</v>
      </c>
      <c r="AG17" s="74">
        <f t="shared" si="0"/>
        <v>221.70000000000002</v>
      </c>
      <c r="AH17" s="74">
        <f t="shared" si="44"/>
        <v>30.18</v>
      </c>
      <c r="AI17" s="74">
        <f t="shared" si="45"/>
        <v>191.52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0</v>
      </c>
      <c r="AQ17">
        <f t="shared" si="6"/>
        <v>1</v>
      </c>
      <c r="AR17">
        <f t="shared" si="7"/>
        <v>0</v>
      </c>
      <c r="AS17">
        <f t="shared" si="8"/>
        <v>0</v>
      </c>
      <c r="AT17">
        <f t="shared" si="9"/>
        <v>0</v>
      </c>
      <c r="AU17">
        <f t="shared" si="10"/>
        <v>0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30.18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0</v>
      </c>
      <c r="BN17">
        <f t="shared" si="25"/>
        <v>0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Syrovice</v>
      </c>
      <c r="C18" s="83">
        <f>'1'!K19</f>
        <v>19</v>
      </c>
      <c r="D18" s="69">
        <f>'1'!F19</f>
        <v>27.25</v>
      </c>
      <c r="E18" s="46">
        <f>'2'!K19</f>
        <v>21</v>
      </c>
      <c r="F18" s="69">
        <f>'2'!F19</f>
        <v>18.14</v>
      </c>
      <c r="G18" s="46">
        <f>'3'!K19</f>
        <v>23</v>
      </c>
      <c r="H18" s="69">
        <f>'3'!F19</f>
        <v>24.16</v>
      </c>
      <c r="I18" s="46">
        <f>'4'!K19</f>
        <v>0</v>
      </c>
      <c r="J18" s="69">
        <f>'4'!F19</f>
        <v>0</v>
      </c>
      <c r="K18" s="46">
        <f>'5'!K19</f>
        <v>23</v>
      </c>
      <c r="L18" s="69">
        <f>'5'!F19</f>
        <v>25.33</v>
      </c>
      <c r="M18" s="46">
        <f>'6'!K19</f>
        <v>21</v>
      </c>
      <c r="N18" s="69">
        <f>'6'!F19</f>
        <v>16.670000000000002</v>
      </c>
      <c r="O18" s="46">
        <f>'7'!K19</f>
        <v>0</v>
      </c>
      <c r="P18" s="69">
        <f>'7'!F19</f>
        <v>0</v>
      </c>
      <c r="Q18" s="46">
        <f>'8'!K19</f>
        <v>0</v>
      </c>
      <c r="R18" s="69">
        <f>'8'!F19</f>
        <v>0</v>
      </c>
      <c r="S18" s="46">
        <f>'9'!K19</f>
        <v>0</v>
      </c>
      <c r="T18" s="69">
        <f>'9'!F19</f>
        <v>0</v>
      </c>
      <c r="U18" s="46">
        <f>'10'!K19</f>
        <v>0</v>
      </c>
      <c r="V18" s="69">
        <f>'10'!F19</f>
        <v>0</v>
      </c>
      <c r="W18" s="45">
        <f t="shared" si="39"/>
        <v>107</v>
      </c>
      <c r="X18" s="45">
        <f>_xlfn.RANK.EQ(W11:W25,W11:W25,)</f>
        <v>6</v>
      </c>
      <c r="Y18" s="58">
        <f>prubezne!O16</f>
        <v>0</v>
      </c>
      <c r="Z18" s="58">
        <f t="shared" si="40"/>
        <v>0</v>
      </c>
      <c r="AA18" s="58">
        <f t="shared" si="41"/>
        <v>120</v>
      </c>
      <c r="AB18" s="58">
        <f>prubezne!P16</f>
        <v>0</v>
      </c>
      <c r="AC18" s="58">
        <f t="shared" si="42"/>
        <v>0</v>
      </c>
      <c r="AD18" s="58">
        <f t="shared" si="43"/>
        <v>0</v>
      </c>
      <c r="AE18" s="58">
        <f>prubezne!R16</f>
        <v>107</v>
      </c>
      <c r="AF18" s="58">
        <f>prubezne!S16</f>
        <v>6</v>
      </c>
      <c r="AG18" s="58">
        <f t="shared" si="0"/>
        <v>231.55</v>
      </c>
      <c r="AH18" s="58">
        <f t="shared" si="44"/>
        <v>120</v>
      </c>
      <c r="AI18" s="58">
        <f t="shared" si="45"/>
        <v>111.55000000000001</v>
      </c>
      <c r="AL18">
        <f t="shared" si="1"/>
        <v>0</v>
      </c>
      <c r="AM18">
        <f t="shared" si="2"/>
        <v>0</v>
      </c>
      <c r="AN18">
        <f t="shared" si="3"/>
        <v>0</v>
      </c>
      <c r="AO18">
        <f t="shared" si="4"/>
        <v>1</v>
      </c>
      <c r="AP18">
        <f t="shared" si="5"/>
        <v>0</v>
      </c>
      <c r="AQ18">
        <f t="shared" si="6"/>
        <v>0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0</v>
      </c>
      <c r="BK18">
        <f t="shared" si="22"/>
        <v>0</v>
      </c>
      <c r="BL18">
        <f t="shared" si="23"/>
        <v>1</v>
      </c>
      <c r="BM18">
        <f t="shared" si="24"/>
        <v>0</v>
      </c>
      <c r="BN18">
        <f t="shared" si="25"/>
        <v>0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71" t="str">
        <f>'seznam druzstev'!D16</f>
        <v>Veverská Bítýška</v>
      </c>
      <c r="C19" s="84">
        <f>'1'!K20</f>
        <v>0</v>
      </c>
      <c r="D19" s="72">
        <f>'1'!F20</f>
        <v>0</v>
      </c>
      <c r="E19" s="85">
        <f>'2'!K20</f>
        <v>0</v>
      </c>
      <c r="F19" s="72">
        <f>'2'!F20</f>
        <v>0</v>
      </c>
      <c r="G19" s="85">
        <f>'3'!K20</f>
        <v>0</v>
      </c>
      <c r="H19" s="72">
        <f>'3'!F20</f>
        <v>0</v>
      </c>
      <c r="I19" s="85">
        <f>'4'!K20</f>
        <v>21</v>
      </c>
      <c r="J19" s="72">
        <f>'4'!F20</f>
        <v>36.53</v>
      </c>
      <c r="K19" s="85">
        <f>'5'!K20</f>
        <v>0</v>
      </c>
      <c r="L19" s="72">
        <f>'5'!F20</f>
        <v>0</v>
      </c>
      <c r="M19" s="85">
        <f>'6'!K20</f>
        <v>15</v>
      </c>
      <c r="N19" s="72">
        <f>'6'!F20</f>
        <v>34.43</v>
      </c>
      <c r="O19" s="85">
        <f>'7'!K20</f>
        <v>0</v>
      </c>
      <c r="P19" s="72">
        <f>'7'!F20</f>
        <v>0</v>
      </c>
      <c r="Q19" s="85">
        <f>'8'!K20</f>
        <v>0</v>
      </c>
      <c r="R19" s="72">
        <f>'8'!F20</f>
        <v>0</v>
      </c>
      <c r="S19" s="85">
        <f>'9'!K20</f>
        <v>0</v>
      </c>
      <c r="T19" s="72">
        <f>'9'!F20</f>
        <v>0</v>
      </c>
      <c r="U19" s="85">
        <f>'10'!K20</f>
        <v>0</v>
      </c>
      <c r="V19" s="72">
        <f>'10'!F20</f>
        <v>0</v>
      </c>
      <c r="W19" s="73">
        <f t="shared" si="39"/>
        <v>36</v>
      </c>
      <c r="X19" s="73">
        <f>_xlfn.RANK.EQ(W11:W25,W11:W25,)</f>
        <v>8</v>
      </c>
      <c r="Y19" s="74">
        <f>prubezne!O17</f>
        <v>0</v>
      </c>
      <c r="Z19" s="74">
        <f t="shared" si="40"/>
        <v>0</v>
      </c>
      <c r="AA19" s="74">
        <f t="shared" si="41"/>
        <v>120</v>
      </c>
      <c r="AB19" s="74">
        <f>prubezne!P17</f>
        <v>0</v>
      </c>
      <c r="AC19" s="74">
        <f t="shared" si="42"/>
        <v>0</v>
      </c>
      <c r="AD19" s="74">
        <f t="shared" si="43"/>
        <v>0</v>
      </c>
      <c r="AE19" s="74">
        <f>prubezne!R17</f>
        <v>36</v>
      </c>
      <c r="AF19" s="74">
        <f>prubezne!S17</f>
        <v>8</v>
      </c>
      <c r="AG19" s="74">
        <f t="shared" si="0"/>
        <v>550.95999999999992</v>
      </c>
      <c r="AH19" s="74">
        <f t="shared" si="44"/>
        <v>120</v>
      </c>
      <c r="AI19" s="74">
        <f t="shared" si="45"/>
        <v>430.95999999999992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0</v>
      </c>
      <c r="AP19">
        <f t="shared" si="5"/>
        <v>1</v>
      </c>
      <c r="AQ19">
        <f t="shared" si="6"/>
        <v>0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0</v>
      </c>
      <c r="BM19">
        <f t="shared" si="24"/>
        <v>1</v>
      </c>
      <c r="BN19">
        <f t="shared" si="25"/>
        <v>0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>
        <f>'seznam druzstev'!D17</f>
        <v>0</v>
      </c>
      <c r="C20" s="83">
        <f>'1'!K21</f>
        <v>0</v>
      </c>
      <c r="D20" s="69">
        <f>'1'!F21</f>
        <v>0</v>
      </c>
      <c r="E20" s="46">
        <f>'2'!K21</f>
        <v>0</v>
      </c>
      <c r="F20" s="69">
        <f>'2'!F21</f>
        <v>0</v>
      </c>
      <c r="G20" s="46">
        <f>'3'!K21</f>
        <v>0</v>
      </c>
      <c r="H20" s="69">
        <f>'3'!F21</f>
        <v>0</v>
      </c>
      <c r="I20" s="46">
        <f>'4'!K21</f>
        <v>0</v>
      </c>
      <c r="J20" s="69">
        <f>'4'!F21</f>
        <v>0</v>
      </c>
      <c r="K20" s="46">
        <f>'5'!K21</f>
        <v>0</v>
      </c>
      <c r="L20" s="69">
        <f>'5'!F21</f>
        <v>0</v>
      </c>
      <c r="M20" s="46">
        <f>'6'!K21</f>
        <v>0</v>
      </c>
      <c r="N20" s="69">
        <f>'6'!F21</f>
        <v>0</v>
      </c>
      <c r="O20" s="46">
        <f>'7'!K21</f>
        <v>0</v>
      </c>
      <c r="P20" s="69">
        <f>'7'!F21</f>
        <v>0</v>
      </c>
      <c r="Q20" s="46">
        <f>'8'!K21</f>
        <v>0</v>
      </c>
      <c r="R20" s="69">
        <f>'8'!F21</f>
        <v>0</v>
      </c>
      <c r="S20" s="46">
        <f>'9'!K21</f>
        <v>0</v>
      </c>
      <c r="T20" s="69">
        <f>'9'!F21</f>
        <v>0</v>
      </c>
      <c r="U20" s="46">
        <f>'10'!K21</f>
        <v>0</v>
      </c>
      <c r="V20" s="69">
        <f>'10'!F21</f>
        <v>0</v>
      </c>
      <c r="W20" s="45">
        <f t="shared" si="39"/>
        <v>0</v>
      </c>
      <c r="X20" s="45">
        <f>_xlfn.RANK.EQ(W11:W25,W11:W25,)</f>
        <v>9</v>
      </c>
      <c r="Y20" s="58">
        <f>prubezne!O18</f>
        <v>0</v>
      </c>
      <c r="Z20" s="58">
        <f t="shared" si="40"/>
        <v>0</v>
      </c>
      <c r="AA20" s="58">
        <f t="shared" si="41"/>
        <v>120</v>
      </c>
      <c r="AB20" s="58">
        <f>prubezne!P18</f>
        <v>0</v>
      </c>
      <c r="AC20" s="58">
        <f t="shared" si="42"/>
        <v>0</v>
      </c>
      <c r="AD20" s="58">
        <f t="shared" si="43"/>
        <v>0</v>
      </c>
      <c r="AE20" s="58">
        <f>prubezne!R18</f>
        <v>0</v>
      </c>
      <c r="AF20" s="58">
        <f>prubezne!S18</f>
        <v>9</v>
      </c>
      <c r="AG20" s="58">
        <f t="shared" si="0"/>
        <v>720</v>
      </c>
      <c r="AH20" s="58">
        <f t="shared" si="44"/>
        <v>120</v>
      </c>
      <c r="AI20" s="58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71">
        <f>'seznam druzstev'!D18</f>
        <v>0</v>
      </c>
      <c r="C21" s="84">
        <f>'1'!K22</f>
        <v>0</v>
      </c>
      <c r="D21" s="72">
        <f>'1'!F22</f>
        <v>0</v>
      </c>
      <c r="E21" s="85">
        <f>'2'!K22</f>
        <v>0</v>
      </c>
      <c r="F21" s="72">
        <f>'2'!F22</f>
        <v>0</v>
      </c>
      <c r="G21" s="85">
        <f>'3'!K22</f>
        <v>0</v>
      </c>
      <c r="H21" s="72">
        <f>'3'!F22</f>
        <v>0</v>
      </c>
      <c r="I21" s="85">
        <f>'4'!K22</f>
        <v>0</v>
      </c>
      <c r="J21" s="72">
        <f>'4'!F22</f>
        <v>0</v>
      </c>
      <c r="K21" s="85">
        <f>'5'!K22</f>
        <v>0</v>
      </c>
      <c r="L21" s="72">
        <f>'5'!F22</f>
        <v>0</v>
      </c>
      <c r="M21" s="85">
        <f>'6'!K22</f>
        <v>0</v>
      </c>
      <c r="N21" s="72">
        <f>'6'!F22</f>
        <v>0</v>
      </c>
      <c r="O21" s="85">
        <f>'7'!K22</f>
        <v>0</v>
      </c>
      <c r="P21" s="72">
        <f>'7'!F22</f>
        <v>0</v>
      </c>
      <c r="Q21" s="85">
        <f>'8'!K22</f>
        <v>0</v>
      </c>
      <c r="R21" s="72">
        <f>'8'!F22</f>
        <v>0</v>
      </c>
      <c r="S21" s="85">
        <f>'9'!K22</f>
        <v>0</v>
      </c>
      <c r="T21" s="72">
        <f>'9'!F22</f>
        <v>0</v>
      </c>
      <c r="U21" s="85">
        <f>'10'!K22</f>
        <v>0</v>
      </c>
      <c r="V21" s="72">
        <f>'10'!F22</f>
        <v>0</v>
      </c>
      <c r="W21" s="73">
        <f t="shared" si="39"/>
        <v>0</v>
      </c>
      <c r="X21" s="73">
        <f>_xlfn.RANK.EQ(W11:W25,W11:W25,)</f>
        <v>9</v>
      </c>
      <c r="Y21" s="74">
        <f>prubezne!O19</f>
        <v>0</v>
      </c>
      <c r="Z21" s="74">
        <f t="shared" si="40"/>
        <v>0</v>
      </c>
      <c r="AA21" s="74">
        <f t="shared" si="41"/>
        <v>120</v>
      </c>
      <c r="AB21" s="74">
        <f>prubezne!P19</f>
        <v>0</v>
      </c>
      <c r="AC21" s="74">
        <f t="shared" si="42"/>
        <v>0</v>
      </c>
      <c r="AD21" s="74">
        <f t="shared" si="43"/>
        <v>0</v>
      </c>
      <c r="AE21" s="74">
        <f>prubezne!R19</f>
        <v>0</v>
      </c>
      <c r="AF21" s="74">
        <f>prubezne!S19</f>
        <v>9</v>
      </c>
      <c r="AG21" s="74">
        <f t="shared" si="0"/>
        <v>720</v>
      </c>
      <c r="AH21" s="74">
        <f t="shared" si="44"/>
        <v>120</v>
      </c>
      <c r="AI21" s="74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>
        <f>'seznam druzstev'!D19</f>
        <v>0</v>
      </c>
      <c r="C22" s="83">
        <f>'1'!K23</f>
        <v>0</v>
      </c>
      <c r="D22" s="69">
        <f>'1'!F23</f>
        <v>0</v>
      </c>
      <c r="E22" s="46">
        <f>'2'!K23</f>
        <v>0</v>
      </c>
      <c r="F22" s="69">
        <f>'2'!F23</f>
        <v>0</v>
      </c>
      <c r="G22" s="46">
        <f>'3'!K23</f>
        <v>0</v>
      </c>
      <c r="H22" s="69">
        <f>'3'!F23</f>
        <v>0</v>
      </c>
      <c r="I22" s="46">
        <f>'4'!K23</f>
        <v>0</v>
      </c>
      <c r="J22" s="69">
        <f>'4'!F23</f>
        <v>0</v>
      </c>
      <c r="K22" s="46">
        <f>'5'!K23</f>
        <v>0</v>
      </c>
      <c r="L22" s="69">
        <f>'5'!F23</f>
        <v>0</v>
      </c>
      <c r="M22" s="46">
        <f>'6'!K23</f>
        <v>0</v>
      </c>
      <c r="N22" s="69">
        <f>'6'!F23</f>
        <v>0</v>
      </c>
      <c r="O22" s="46">
        <f>'7'!K23</f>
        <v>0</v>
      </c>
      <c r="P22" s="69">
        <f>'7'!F23</f>
        <v>0</v>
      </c>
      <c r="Q22" s="46">
        <f>'8'!K23</f>
        <v>0</v>
      </c>
      <c r="R22" s="69">
        <f>'8'!F23</f>
        <v>0</v>
      </c>
      <c r="S22" s="46">
        <f>'9'!K23</f>
        <v>0</v>
      </c>
      <c r="T22" s="69">
        <f>'9'!F23</f>
        <v>0</v>
      </c>
      <c r="U22" s="46">
        <f>'10'!K23</f>
        <v>0</v>
      </c>
      <c r="V22" s="69">
        <f>'10'!F23</f>
        <v>0</v>
      </c>
      <c r="W22" s="45">
        <f t="shared" si="39"/>
        <v>0</v>
      </c>
      <c r="X22" s="45">
        <f>_xlfn.RANK.EQ(W11:W25,W11:W25,)</f>
        <v>9</v>
      </c>
      <c r="Y22" s="58">
        <f>prubezne!O20</f>
        <v>0</v>
      </c>
      <c r="Z22" s="58">
        <f t="shared" si="40"/>
        <v>0</v>
      </c>
      <c r="AA22" s="58">
        <f t="shared" si="41"/>
        <v>120</v>
      </c>
      <c r="AB22" s="58">
        <f>prubezne!P20</f>
        <v>0</v>
      </c>
      <c r="AC22" s="58">
        <f t="shared" si="42"/>
        <v>0</v>
      </c>
      <c r="AD22" s="58">
        <f t="shared" si="43"/>
        <v>0</v>
      </c>
      <c r="AE22" s="58">
        <f>prubezne!R20</f>
        <v>0</v>
      </c>
      <c r="AF22" s="58">
        <f>prubezne!S20</f>
        <v>9</v>
      </c>
      <c r="AG22" s="58">
        <f t="shared" si="0"/>
        <v>720</v>
      </c>
      <c r="AH22" s="58">
        <f t="shared" si="44"/>
        <v>120</v>
      </c>
      <c r="AI22" s="58">
        <f t="shared" si="45"/>
        <v>600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71">
        <f>'seznam druzstev'!D20</f>
        <v>0</v>
      </c>
      <c r="C23" s="84">
        <f>'1'!K24</f>
        <v>0</v>
      </c>
      <c r="D23" s="72">
        <f>'1'!F24</f>
        <v>0</v>
      </c>
      <c r="E23" s="85">
        <f>'2'!K24</f>
        <v>0</v>
      </c>
      <c r="F23" s="72">
        <f>'2'!F24</f>
        <v>0</v>
      </c>
      <c r="G23" s="85">
        <f>'3'!K24</f>
        <v>0</v>
      </c>
      <c r="H23" s="72">
        <f>'3'!F24</f>
        <v>0</v>
      </c>
      <c r="I23" s="85">
        <f>'4'!K24</f>
        <v>0</v>
      </c>
      <c r="J23" s="72">
        <f>'4'!F24</f>
        <v>0</v>
      </c>
      <c r="K23" s="85">
        <f>'5'!K24</f>
        <v>0</v>
      </c>
      <c r="L23" s="72">
        <f>'5'!F24</f>
        <v>0</v>
      </c>
      <c r="M23" s="85">
        <f>'6'!K24</f>
        <v>0</v>
      </c>
      <c r="N23" s="72">
        <f>'6'!F24</f>
        <v>0</v>
      </c>
      <c r="O23" s="85">
        <f>'7'!K24</f>
        <v>0</v>
      </c>
      <c r="P23" s="72">
        <f>'7'!F24</f>
        <v>0</v>
      </c>
      <c r="Q23" s="85">
        <f>'8'!K24</f>
        <v>0</v>
      </c>
      <c r="R23" s="72">
        <f>'8'!F24</f>
        <v>0</v>
      </c>
      <c r="S23" s="85">
        <f>'9'!K24</f>
        <v>0</v>
      </c>
      <c r="T23" s="72">
        <f>'9'!F24</f>
        <v>0</v>
      </c>
      <c r="U23" s="85">
        <f>'10'!K24</f>
        <v>0</v>
      </c>
      <c r="V23" s="72">
        <f>'10'!F24</f>
        <v>0</v>
      </c>
      <c r="W23" s="73">
        <f t="shared" si="39"/>
        <v>0</v>
      </c>
      <c r="X23" s="73">
        <f>_xlfn.RANK.EQ(W11:W25,W11:W25,)</f>
        <v>9</v>
      </c>
      <c r="Y23" s="74">
        <f>prubezne!O21</f>
        <v>0</v>
      </c>
      <c r="Z23" s="74">
        <f t="shared" si="40"/>
        <v>0</v>
      </c>
      <c r="AA23" s="74">
        <f t="shared" si="41"/>
        <v>120</v>
      </c>
      <c r="AB23" s="74">
        <f>prubezne!P21</f>
        <v>0</v>
      </c>
      <c r="AC23" s="74">
        <f t="shared" si="42"/>
        <v>0</v>
      </c>
      <c r="AD23" s="74">
        <f t="shared" si="43"/>
        <v>0</v>
      </c>
      <c r="AE23" s="74">
        <f>prubezne!R21</f>
        <v>0</v>
      </c>
      <c r="AF23" s="74">
        <f>prubezne!S21</f>
        <v>9</v>
      </c>
      <c r="AG23" s="74">
        <f t="shared" si="0"/>
        <v>720</v>
      </c>
      <c r="AH23" s="74">
        <f t="shared" si="44"/>
        <v>120</v>
      </c>
      <c r="AI23" s="74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3">
        <f>'1'!K25</f>
        <v>0</v>
      </c>
      <c r="D24" s="69">
        <f>'1'!F25</f>
        <v>0</v>
      </c>
      <c r="E24" s="46">
        <f>'2'!K25</f>
        <v>0</v>
      </c>
      <c r="F24" s="69">
        <f>'2'!F25</f>
        <v>0</v>
      </c>
      <c r="G24" s="46">
        <f>'3'!K25</f>
        <v>0</v>
      </c>
      <c r="H24" s="69">
        <f>'3'!F25</f>
        <v>0</v>
      </c>
      <c r="I24" s="46">
        <f>'4'!K25</f>
        <v>0</v>
      </c>
      <c r="J24" s="69">
        <f>'4'!F25</f>
        <v>0</v>
      </c>
      <c r="K24" s="46">
        <f>'5'!K25</f>
        <v>0</v>
      </c>
      <c r="L24" s="69">
        <f>'5'!F25</f>
        <v>0</v>
      </c>
      <c r="M24" s="46">
        <f>'6'!K25</f>
        <v>0</v>
      </c>
      <c r="N24" s="69">
        <f>'6'!F25</f>
        <v>0</v>
      </c>
      <c r="O24" s="46">
        <f>'7'!K25</f>
        <v>0</v>
      </c>
      <c r="P24" s="69">
        <f>'7'!F25</f>
        <v>0</v>
      </c>
      <c r="Q24" s="46">
        <f>'8'!K25</f>
        <v>0</v>
      </c>
      <c r="R24" s="69">
        <f>'8'!F25</f>
        <v>0</v>
      </c>
      <c r="S24" s="46">
        <f>'9'!K25</f>
        <v>0</v>
      </c>
      <c r="T24" s="69">
        <f>'9'!F25</f>
        <v>0</v>
      </c>
      <c r="U24" s="46">
        <f>'10'!K25</f>
        <v>0</v>
      </c>
      <c r="V24" s="69">
        <f>'10'!F25</f>
        <v>0</v>
      </c>
      <c r="W24" s="45">
        <f t="shared" si="39"/>
        <v>0</v>
      </c>
      <c r="X24" s="45">
        <f>_xlfn.RANK.EQ(W11:W25,W11:W25,)</f>
        <v>9</v>
      </c>
      <c r="Y24" s="58">
        <f>prubezne!O22</f>
        <v>0</v>
      </c>
      <c r="Z24" s="58">
        <f t="shared" si="40"/>
        <v>0</v>
      </c>
      <c r="AA24" s="58">
        <f t="shared" si="41"/>
        <v>120</v>
      </c>
      <c r="AB24" s="58">
        <f>prubezne!P22</f>
        <v>0</v>
      </c>
      <c r="AC24" s="58">
        <f t="shared" si="42"/>
        <v>0</v>
      </c>
      <c r="AD24" s="58">
        <f t="shared" si="43"/>
        <v>0</v>
      </c>
      <c r="AE24" s="58">
        <f>prubezne!R22</f>
        <v>0</v>
      </c>
      <c r="AF24" s="58">
        <f>prubezne!S22</f>
        <v>9</v>
      </c>
      <c r="AG24" s="58">
        <f t="shared" si="0"/>
        <v>720</v>
      </c>
      <c r="AH24" s="58">
        <f t="shared" si="44"/>
        <v>120</v>
      </c>
      <c r="AI24" s="58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71">
        <f>'seznam druzstev'!D22</f>
        <v>0</v>
      </c>
      <c r="C25" s="84">
        <f>'1'!K26</f>
        <v>0</v>
      </c>
      <c r="D25" s="72">
        <f>'1'!F26</f>
        <v>0</v>
      </c>
      <c r="E25" s="85">
        <f>'2'!K26</f>
        <v>0</v>
      </c>
      <c r="F25" s="72">
        <f>'2'!F26</f>
        <v>0</v>
      </c>
      <c r="G25" s="85">
        <f>'3'!K26</f>
        <v>0</v>
      </c>
      <c r="H25" s="72">
        <f>'3'!F26</f>
        <v>0</v>
      </c>
      <c r="I25" s="85">
        <f>'4'!K26</f>
        <v>0</v>
      </c>
      <c r="J25" s="72">
        <f>'4'!F26</f>
        <v>0</v>
      </c>
      <c r="K25" s="85">
        <f>'5'!K26</f>
        <v>0</v>
      </c>
      <c r="L25" s="72">
        <f>'5'!F26</f>
        <v>0</v>
      </c>
      <c r="M25" s="85">
        <f>'6'!K26</f>
        <v>0</v>
      </c>
      <c r="N25" s="72">
        <f>'6'!F26</f>
        <v>0</v>
      </c>
      <c r="O25" s="85">
        <f>'7'!K26</f>
        <v>0</v>
      </c>
      <c r="P25" s="72">
        <f>'7'!F26</f>
        <v>0</v>
      </c>
      <c r="Q25" s="85">
        <f>'8'!K26</f>
        <v>0</v>
      </c>
      <c r="R25" s="72">
        <f>'8'!F26</f>
        <v>0</v>
      </c>
      <c r="S25" s="85">
        <f>'9'!K26</f>
        <v>0</v>
      </c>
      <c r="T25" s="72">
        <f>'9'!F26</f>
        <v>0</v>
      </c>
      <c r="U25" s="85">
        <f>'10'!K26</f>
        <v>0</v>
      </c>
      <c r="V25" s="72">
        <f>'10'!F26</f>
        <v>0</v>
      </c>
      <c r="W25" s="73">
        <f t="shared" si="39"/>
        <v>0</v>
      </c>
      <c r="X25" s="73">
        <f>_xlfn.RANK.EQ(W11:W25,W11:W25,)</f>
        <v>9</v>
      </c>
      <c r="Y25" s="74">
        <f>prubezne!O23</f>
        <v>0</v>
      </c>
      <c r="Z25" s="74">
        <f t="shared" si="40"/>
        <v>0</v>
      </c>
      <c r="AA25" s="74">
        <f t="shared" si="41"/>
        <v>120</v>
      </c>
      <c r="AB25" s="74">
        <f>prubezne!P23</f>
        <v>0</v>
      </c>
      <c r="AC25" s="74">
        <f t="shared" si="42"/>
        <v>0</v>
      </c>
      <c r="AD25" s="74">
        <f t="shared" si="43"/>
        <v>0</v>
      </c>
      <c r="AE25" s="74">
        <f>prubezne!R23</f>
        <v>0</v>
      </c>
      <c r="AF25" s="74">
        <f>prubezne!S23</f>
        <v>9</v>
      </c>
      <c r="AG25" s="74">
        <f t="shared" si="0"/>
        <v>720</v>
      </c>
      <c r="AH25" s="74">
        <f t="shared" si="44"/>
        <v>120</v>
      </c>
      <c r="AI25" s="74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17.48</v>
      </c>
      <c r="E28">
        <f>IF(D28&gt;1,D28,120)</f>
        <v>17.48</v>
      </c>
      <c r="F28">
        <f>F11</f>
        <v>15.49</v>
      </c>
      <c r="G28">
        <f>IF(F28&gt;1,F28,120)</f>
        <v>15.49</v>
      </c>
      <c r="H28">
        <f>H11</f>
        <v>21.13</v>
      </c>
      <c r="I28">
        <f>IF(H28&gt;1,H28,120)</f>
        <v>21.13</v>
      </c>
      <c r="J28">
        <f>J11</f>
        <v>0</v>
      </c>
      <c r="K28">
        <f>IF(J28&gt;1,J28,120)</f>
        <v>120</v>
      </c>
      <c r="L28">
        <f>L11</f>
        <v>15.82</v>
      </c>
      <c r="M28">
        <f>IF(L28&gt;1,L28,120)</f>
        <v>15.82</v>
      </c>
      <c r="N28">
        <f>N11</f>
        <v>17.850000000000001</v>
      </c>
      <c r="O28">
        <f>IF(N28&gt;1,N28,120)</f>
        <v>17.850000000000001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18.75</v>
      </c>
      <c r="E30">
        <f t="shared" si="50"/>
        <v>18.75</v>
      </c>
      <c r="F30">
        <f t="shared" si="51"/>
        <v>27.63</v>
      </c>
      <c r="G30">
        <f t="shared" si="52"/>
        <v>27.63</v>
      </c>
      <c r="H30">
        <f t="shared" si="53"/>
        <v>0</v>
      </c>
      <c r="I30">
        <f t="shared" si="54"/>
        <v>120</v>
      </c>
      <c r="J30">
        <f t="shared" si="55"/>
        <v>22.54</v>
      </c>
      <c r="K30">
        <f t="shared" si="56"/>
        <v>22.54</v>
      </c>
      <c r="L30">
        <f t="shared" si="57"/>
        <v>31.77</v>
      </c>
      <c r="M30">
        <f t="shared" si="58"/>
        <v>31.77</v>
      </c>
      <c r="N30">
        <f t="shared" si="59"/>
        <v>17.760000000000002</v>
      </c>
      <c r="O30">
        <f t="shared" si="60"/>
        <v>17.760000000000002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20.89</v>
      </c>
      <c r="E31">
        <f t="shared" si="50"/>
        <v>20.89</v>
      </c>
      <c r="F31">
        <f t="shared" si="51"/>
        <v>17.55</v>
      </c>
      <c r="G31">
        <f t="shared" si="52"/>
        <v>17.55</v>
      </c>
      <c r="H31">
        <f t="shared" si="53"/>
        <v>20.25</v>
      </c>
      <c r="I31">
        <f t="shared" si="54"/>
        <v>20.25</v>
      </c>
      <c r="J31">
        <f t="shared" si="55"/>
        <v>20.59</v>
      </c>
      <c r="K31">
        <f t="shared" si="56"/>
        <v>20.59</v>
      </c>
      <c r="L31">
        <f t="shared" si="57"/>
        <v>17.36</v>
      </c>
      <c r="M31">
        <f t="shared" si="58"/>
        <v>17.36</v>
      </c>
      <c r="N31">
        <f t="shared" si="59"/>
        <v>15.6</v>
      </c>
      <c r="O31">
        <f t="shared" si="60"/>
        <v>15.6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20.89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15.46</v>
      </c>
      <c r="E32">
        <f t="shared" si="50"/>
        <v>15.46</v>
      </c>
      <c r="F32">
        <f t="shared" si="51"/>
        <v>15.89</v>
      </c>
      <c r="G32">
        <f t="shared" si="52"/>
        <v>15.89</v>
      </c>
      <c r="H32">
        <f t="shared" si="53"/>
        <v>15.49</v>
      </c>
      <c r="I32">
        <f t="shared" si="54"/>
        <v>15.49</v>
      </c>
      <c r="J32">
        <f t="shared" si="55"/>
        <v>16.350000000000001</v>
      </c>
      <c r="K32">
        <f t="shared" si="56"/>
        <v>16.350000000000001</v>
      </c>
      <c r="L32">
        <f t="shared" si="57"/>
        <v>0</v>
      </c>
      <c r="M32">
        <f t="shared" si="58"/>
        <v>120</v>
      </c>
      <c r="N32">
        <f t="shared" si="59"/>
        <v>14.87</v>
      </c>
      <c r="O32">
        <f t="shared" si="60"/>
        <v>14.87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32.130000000000003</v>
      </c>
      <c r="I33">
        <f t="shared" si="54"/>
        <v>32.130000000000003</v>
      </c>
      <c r="J33">
        <f t="shared" si="55"/>
        <v>24.85</v>
      </c>
      <c r="K33">
        <f t="shared" si="56"/>
        <v>24.85</v>
      </c>
      <c r="L33">
        <f t="shared" si="57"/>
        <v>0</v>
      </c>
      <c r="M33">
        <f t="shared" si="58"/>
        <v>120</v>
      </c>
      <c r="N33">
        <f t="shared" si="59"/>
        <v>22.59</v>
      </c>
      <c r="O33">
        <f t="shared" si="60"/>
        <v>22.59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24.93</v>
      </c>
      <c r="E34">
        <f t="shared" si="50"/>
        <v>24.93</v>
      </c>
      <c r="F34">
        <f t="shared" si="51"/>
        <v>25.02</v>
      </c>
      <c r="G34">
        <f t="shared" si="52"/>
        <v>25.02</v>
      </c>
      <c r="H34">
        <f t="shared" si="53"/>
        <v>26.76</v>
      </c>
      <c r="I34">
        <f t="shared" si="54"/>
        <v>26.76</v>
      </c>
      <c r="J34">
        <f t="shared" si="55"/>
        <v>93.53</v>
      </c>
      <c r="K34">
        <f t="shared" si="56"/>
        <v>93.53</v>
      </c>
      <c r="L34">
        <f t="shared" si="57"/>
        <v>21.28</v>
      </c>
      <c r="M34">
        <f t="shared" si="58"/>
        <v>21.28</v>
      </c>
      <c r="N34">
        <f t="shared" si="59"/>
        <v>30.18</v>
      </c>
      <c r="O34">
        <f t="shared" si="60"/>
        <v>30.18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30.18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27.25</v>
      </c>
      <c r="E35">
        <f t="shared" si="50"/>
        <v>27.25</v>
      </c>
      <c r="F35">
        <f t="shared" si="51"/>
        <v>18.14</v>
      </c>
      <c r="G35">
        <f t="shared" si="52"/>
        <v>18.14</v>
      </c>
      <c r="H35">
        <f t="shared" si="53"/>
        <v>24.16</v>
      </c>
      <c r="I35">
        <f t="shared" si="54"/>
        <v>24.16</v>
      </c>
      <c r="J35">
        <f t="shared" si="55"/>
        <v>0</v>
      </c>
      <c r="K35">
        <f t="shared" si="56"/>
        <v>120</v>
      </c>
      <c r="L35">
        <f t="shared" si="57"/>
        <v>25.33</v>
      </c>
      <c r="M35">
        <f t="shared" si="58"/>
        <v>25.33</v>
      </c>
      <c r="N35">
        <f t="shared" si="59"/>
        <v>16.670000000000002</v>
      </c>
      <c r="O35">
        <f t="shared" si="60"/>
        <v>16.670000000000002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36.53</v>
      </c>
      <c r="K36">
        <f t="shared" si="56"/>
        <v>36.53</v>
      </c>
      <c r="L36">
        <f t="shared" si="57"/>
        <v>0</v>
      </c>
      <c r="M36">
        <f t="shared" si="58"/>
        <v>120</v>
      </c>
      <c r="N36">
        <f t="shared" si="59"/>
        <v>34.43</v>
      </c>
      <c r="O36">
        <f t="shared" si="60"/>
        <v>34.43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70</v>
      </c>
    </row>
    <row r="44" spans="4:39" hidden="1" x14ac:dyDescent="0.35">
      <c r="E44">
        <f>PRODUCT(E28,AM28)</f>
        <v>17.48</v>
      </c>
      <c r="G44">
        <f>PRODUCT(G28,AM29)</f>
        <v>15.49</v>
      </c>
      <c r="I44">
        <f>PRODUCT(I28,AM30)</f>
        <v>21.13</v>
      </c>
      <c r="K44">
        <f>PRODUCT(K28,AM31)</f>
        <v>120</v>
      </c>
      <c r="M44">
        <f>PRODUCT(M28,AM32)</f>
        <v>15.82</v>
      </c>
      <c r="O44">
        <f>PRODUCT(O28,AM33)</f>
        <v>17.850000000000001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207.76999999999998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720</v>
      </c>
    </row>
    <row r="46" spans="4:39" hidden="1" x14ac:dyDescent="0.35">
      <c r="E46">
        <f>PRODUCT(E30,AM28)</f>
        <v>18.75</v>
      </c>
      <c r="G46">
        <f>PRODUCT(G30,AM29)</f>
        <v>27.63</v>
      </c>
      <c r="I46">
        <f>PRODUCT(I30,AM30)</f>
        <v>120</v>
      </c>
      <c r="K46">
        <f>PRODUCT(K30,AM31)</f>
        <v>22.54</v>
      </c>
      <c r="M46">
        <f>PRODUCT(M30,AM32)</f>
        <v>31.77</v>
      </c>
      <c r="O46">
        <f>PRODUCT(O30,AM33)</f>
        <v>17.760000000000002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238.45</v>
      </c>
    </row>
    <row r="47" spans="4:39" hidden="1" x14ac:dyDescent="0.35">
      <c r="E47">
        <f>PRODUCT(E31,AM28)</f>
        <v>20.89</v>
      </c>
      <c r="G47">
        <f>PRODUCT(G31,AM29)</f>
        <v>17.55</v>
      </c>
      <c r="I47">
        <f>PRODUCT(I31,AM30)</f>
        <v>20.25</v>
      </c>
      <c r="K47">
        <f>PRODUCT(K31,AM31)</f>
        <v>20.59</v>
      </c>
      <c r="M47">
        <f>PRODUCT(M31,AM32)</f>
        <v>17.36</v>
      </c>
      <c r="O47">
        <f>PRODUCT(O31,AM33)</f>
        <v>15.6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112.24</v>
      </c>
    </row>
    <row r="48" spans="4:39" hidden="1" x14ac:dyDescent="0.35">
      <c r="E48">
        <f>PRODUCT(E32,AM28)</f>
        <v>15.46</v>
      </c>
      <c r="G48">
        <f>PRODUCT(G32,AM29)</f>
        <v>15.89</v>
      </c>
      <c r="I48">
        <f>PRODUCT(I32,AM30)</f>
        <v>15.49</v>
      </c>
      <c r="K48">
        <f>PRODUCT(K32,AM31)</f>
        <v>16.350000000000001</v>
      </c>
      <c r="M48">
        <f>PRODUCT(M32,AM32)</f>
        <v>120</v>
      </c>
      <c r="O48">
        <f>PRODUCT(O32,AM33)</f>
        <v>14.87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198.06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32.130000000000003</v>
      </c>
      <c r="K49">
        <f>PRODUCT(K33,AM31)</f>
        <v>24.85</v>
      </c>
      <c r="M49">
        <f>PRODUCT(M33,AM32)</f>
        <v>120</v>
      </c>
      <c r="O49">
        <f>PRODUCT(O33,AM33)</f>
        <v>22.59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439.57</v>
      </c>
    </row>
    <row r="50" spans="5:26" hidden="1" x14ac:dyDescent="0.35">
      <c r="E50">
        <f>PRODUCT(E34,AM28)</f>
        <v>24.93</v>
      </c>
      <c r="G50">
        <f>PRODUCT(G34,AM29)</f>
        <v>25.02</v>
      </c>
      <c r="I50">
        <f>PRODUCT(I34,AM30)</f>
        <v>26.76</v>
      </c>
      <c r="K50">
        <f>PRODUCT(K34,AM31)</f>
        <v>93.53</v>
      </c>
      <c r="M50">
        <f>PRODUCT(M34,AM32)</f>
        <v>21.28</v>
      </c>
      <c r="O50">
        <f>PRODUCT(O34,AM33)</f>
        <v>30.18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221.70000000000002</v>
      </c>
    </row>
    <row r="51" spans="5:26" hidden="1" x14ac:dyDescent="0.35">
      <c r="E51">
        <f>PRODUCT(E35,AM28)</f>
        <v>27.25</v>
      </c>
      <c r="G51">
        <f>PRODUCT(G35,AM29)</f>
        <v>18.14</v>
      </c>
      <c r="I51">
        <f>PRODUCT(I35,A30)</f>
        <v>24.16</v>
      </c>
      <c r="K51">
        <f>PRODUCT(K35,AM31)</f>
        <v>120</v>
      </c>
      <c r="M51">
        <f>PRODUCT(M35,AM32)</f>
        <v>25.33</v>
      </c>
      <c r="O51">
        <f>PRODUCT(O35,AM33)</f>
        <v>16.670000000000002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231.55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36.53</v>
      </c>
      <c r="M52">
        <f>PRODUCT(M36,AM32)</f>
        <v>120</v>
      </c>
      <c r="O52">
        <f>PRODUCT(O36,AM33)</f>
        <v>34.43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550.95999999999992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720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3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soutezi'!D10</f>
        <v>45054</v>
      </c>
      <c r="E7" s="143"/>
      <c r="G7" s="3" t="str">
        <f>'seznam soutezi'!E10</f>
        <v>Přísnotice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ht="15" thickBot="1" x14ac:dyDescent="0.4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>
        <v>48.41</v>
      </c>
      <c r="E12" s="45">
        <v>45.17</v>
      </c>
      <c r="F12" s="91">
        <v>21.13</v>
      </c>
      <c r="G12" s="46">
        <f>MIN(C12:E12)</f>
        <v>45.17</v>
      </c>
      <c r="H12" s="49">
        <f>SUM(F12:G12)</f>
        <v>66.3</v>
      </c>
      <c r="I12" s="45"/>
      <c r="J12" s="112">
        <f>_xlfn.RANK.EQ(H12:H26,H12:H26,1)</f>
        <v>2</v>
      </c>
      <c r="K12" s="110">
        <f>LARGE(O12:O26,J12)</f>
        <v>27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92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7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A</v>
      </c>
      <c r="C14" s="8">
        <v>250</v>
      </c>
      <c r="D14" s="45"/>
      <c r="E14" s="45"/>
      <c r="F14" s="93"/>
      <c r="G14" s="46">
        <f t="shared" si="0"/>
        <v>250</v>
      </c>
      <c r="H14" s="49">
        <f t="shared" ref="H14:H26" si="2">SUM(F14:G14)</f>
        <v>250</v>
      </c>
      <c r="I14" s="45"/>
      <c r="J14" s="112">
        <f>_xlfn.RANK.EQ(H12:H26,H12:H26,1)</f>
        <v>7</v>
      </c>
      <c r="K14" s="110">
        <f>LARGE(O12:O26,J14)</f>
        <v>0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6</v>
      </c>
    </row>
    <row r="15" spans="1:19" ht="18" x14ac:dyDescent="0.35">
      <c r="B15" s="12" t="str">
        <f>'seznam druzstev'!D11</f>
        <v>Kuřim B</v>
      </c>
      <c r="C15" s="8">
        <v>250</v>
      </c>
      <c r="D15" s="45">
        <v>50.52</v>
      </c>
      <c r="E15" s="45">
        <v>55.13</v>
      </c>
      <c r="F15" s="92">
        <v>20.25</v>
      </c>
      <c r="G15" s="46">
        <f t="shared" si="0"/>
        <v>50.52</v>
      </c>
      <c r="H15" s="49">
        <f t="shared" si="2"/>
        <v>70.77000000000001</v>
      </c>
      <c r="I15" s="45"/>
      <c r="J15" s="112">
        <f>_xlfn.RANK.EQ(H12:H26,H12:H26,1)</f>
        <v>3</v>
      </c>
      <c r="K15" s="110">
        <f>LARGE(O12:O26,J15)</f>
        <v>25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A</v>
      </c>
      <c r="C16" s="8">
        <v>250</v>
      </c>
      <c r="D16" s="45">
        <v>48.4</v>
      </c>
      <c r="E16" s="45">
        <v>41.45</v>
      </c>
      <c r="F16" s="94">
        <v>15.49</v>
      </c>
      <c r="G16" s="46">
        <f t="shared" si="0"/>
        <v>41.45</v>
      </c>
      <c r="H16" s="49">
        <f t="shared" si="2"/>
        <v>56.940000000000005</v>
      </c>
      <c r="I16" s="45"/>
      <c r="J16" s="112">
        <f>_xlfn.RANK.EQ(H12:H26,H12:H26,1)</f>
        <v>1</v>
      </c>
      <c r="K16" s="110">
        <f>LARGE(O12:O26,J16)</f>
        <v>30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>
        <v>56.53</v>
      </c>
      <c r="E17" s="45">
        <v>120</v>
      </c>
      <c r="F17" s="95">
        <v>32.130000000000003</v>
      </c>
      <c r="G17" s="46">
        <f t="shared" si="0"/>
        <v>56.53</v>
      </c>
      <c r="H17" s="49">
        <f t="shared" si="2"/>
        <v>88.66</v>
      </c>
      <c r="I17" s="45"/>
      <c r="J17" s="112">
        <f>_xlfn.RANK.EQ(H12:H26,H12:H26,1)</f>
        <v>6</v>
      </c>
      <c r="K17" s="110">
        <f>LARGE(O12:O26,J17)</f>
        <v>19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51.29</v>
      </c>
      <c r="E18" s="45">
        <v>58.11</v>
      </c>
      <c r="F18" s="92">
        <v>26.76</v>
      </c>
      <c r="G18" s="46">
        <f t="shared" si="0"/>
        <v>51.29</v>
      </c>
      <c r="H18" s="49">
        <f t="shared" si="2"/>
        <v>78.05</v>
      </c>
      <c r="I18" s="45"/>
      <c r="J18" s="112">
        <f>_xlfn.RANK.EQ(H12:H26,H12:H26,1)</f>
        <v>5</v>
      </c>
      <c r="K18" s="110">
        <f>LARGE(O12:O26,J18)</f>
        <v>21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>
        <v>52.03</v>
      </c>
      <c r="E19" s="45">
        <v>57.58</v>
      </c>
      <c r="F19" s="92">
        <v>24.16</v>
      </c>
      <c r="G19" s="46">
        <f t="shared" si="0"/>
        <v>52.03</v>
      </c>
      <c r="H19" s="49">
        <f t="shared" si="2"/>
        <v>76.19</v>
      </c>
      <c r="I19" s="45"/>
      <c r="J19" s="112">
        <f>_xlfn.RANK.EQ(H12:H26,H12:H26,1)</f>
        <v>4</v>
      </c>
      <c r="K19" s="110">
        <f>LARGE(O12:O26,J19)</f>
        <v>23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9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7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92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7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92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7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92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7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92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7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92"/>
      <c r="G25" s="46">
        <f>MIN(C25:E25)</f>
        <v>250</v>
      </c>
      <c r="H25" s="49">
        <f>SUM(F25:G25)</f>
        <v>250</v>
      </c>
      <c r="I25" s="45"/>
      <c r="J25" s="112">
        <f>_xlfn.RANK.EQ(H12:H26,H12:H26,1)</f>
        <v>7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7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soutezi'!D11</f>
        <v>45074</v>
      </c>
      <c r="E7" s="143"/>
      <c r="G7" s="3" t="str">
        <f>'seznam soutezi'!E11</f>
        <v>Kuřim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12">
        <f>_xlfn.RANK.EQ(H12:H26,H12:H26,1)</f>
        <v>7</v>
      </c>
      <c r="K12" s="110">
        <f>LARGE(O12:O26,J12)</f>
        <v>0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7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A</v>
      </c>
      <c r="C14" s="8">
        <v>250</v>
      </c>
      <c r="D14" s="45">
        <v>49.93</v>
      </c>
      <c r="E14" s="45">
        <v>58.84</v>
      </c>
      <c r="F14" s="45">
        <v>22.54</v>
      </c>
      <c r="G14" s="46">
        <f t="shared" si="0"/>
        <v>49.93</v>
      </c>
      <c r="H14" s="49">
        <f t="shared" ref="H14:H26" si="2">SUM(F14:G14)</f>
        <v>72.47</v>
      </c>
      <c r="I14" s="45"/>
      <c r="J14" s="112">
        <f>_xlfn.RANK.EQ(H12:H26,H12:H26,1)</f>
        <v>3</v>
      </c>
      <c r="K14" s="110">
        <f>LARGE(O12:O26,J14)</f>
        <v>25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6</v>
      </c>
    </row>
    <row r="15" spans="1:19" ht="18" x14ac:dyDescent="0.35">
      <c r="B15" s="12" t="str">
        <f>'seznam druzstev'!D11</f>
        <v>Kuřim B</v>
      </c>
      <c r="C15" s="8">
        <v>250</v>
      </c>
      <c r="D15" s="45">
        <v>51.29</v>
      </c>
      <c r="E15" s="45">
        <v>56.43</v>
      </c>
      <c r="F15" s="45">
        <v>20.59</v>
      </c>
      <c r="G15" s="46">
        <f t="shared" si="0"/>
        <v>51.29</v>
      </c>
      <c r="H15" s="49">
        <f t="shared" si="2"/>
        <v>71.88</v>
      </c>
      <c r="I15" s="45"/>
      <c r="J15" s="112">
        <f>_xlfn.RANK.EQ(H12:H26,H12:H26,1)</f>
        <v>2</v>
      </c>
      <c r="K15" s="110">
        <f>LARGE(O12:O26,J15)</f>
        <v>27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A</v>
      </c>
      <c r="C16" s="8">
        <v>250</v>
      </c>
      <c r="D16" s="45">
        <v>51.66</v>
      </c>
      <c r="E16" s="45">
        <v>43.15</v>
      </c>
      <c r="F16" s="45">
        <v>16.350000000000001</v>
      </c>
      <c r="G16" s="46">
        <f t="shared" si="0"/>
        <v>43.15</v>
      </c>
      <c r="H16" s="49">
        <f t="shared" si="2"/>
        <v>59.5</v>
      </c>
      <c r="I16" s="45"/>
      <c r="J16" s="112">
        <f>_xlfn.RANK.EQ(H12:H26,H12:H26,1)</f>
        <v>1</v>
      </c>
      <c r="K16" s="110">
        <f>LARGE(O12:O26,J16)</f>
        <v>30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>
        <v>50.64</v>
      </c>
      <c r="E17" s="45">
        <v>67.48</v>
      </c>
      <c r="F17" s="45">
        <v>24.85</v>
      </c>
      <c r="G17" s="46">
        <f t="shared" si="0"/>
        <v>50.64</v>
      </c>
      <c r="H17" s="49">
        <f t="shared" si="2"/>
        <v>75.490000000000009</v>
      </c>
      <c r="I17" s="45"/>
      <c r="J17" s="112">
        <f>_xlfn.RANK.EQ(H12:H26,H12:H26,1)</f>
        <v>4</v>
      </c>
      <c r="K17" s="110">
        <f>LARGE(O12:O26,J17)</f>
        <v>23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49.51</v>
      </c>
      <c r="E18" s="45">
        <v>120</v>
      </c>
      <c r="F18" s="45">
        <v>93.53</v>
      </c>
      <c r="G18" s="46">
        <f t="shared" si="0"/>
        <v>49.51</v>
      </c>
      <c r="H18" s="49">
        <f t="shared" si="2"/>
        <v>143.04</v>
      </c>
      <c r="I18" s="45"/>
      <c r="J18" s="112">
        <f>_xlfn.RANK.EQ(H12:H26,H12:H26,1)</f>
        <v>6</v>
      </c>
      <c r="K18" s="110">
        <f>LARGE(O12:O26,J18)</f>
        <v>19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12">
        <f>_xlfn.RANK.EQ(H12:H26,H12:H26,1)</f>
        <v>7</v>
      </c>
      <c r="K19" s="110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>
        <v>63.61</v>
      </c>
      <c r="E20" s="45">
        <v>68.040000000000006</v>
      </c>
      <c r="F20" s="45">
        <v>36.53</v>
      </c>
      <c r="G20" s="46">
        <f t="shared" si="0"/>
        <v>63.61</v>
      </c>
      <c r="H20" s="49">
        <f t="shared" si="2"/>
        <v>100.14</v>
      </c>
      <c r="I20" s="45"/>
      <c r="J20" s="112">
        <f>_xlfn.RANK.EQ(H12:H26,H12:H26,1)</f>
        <v>5</v>
      </c>
      <c r="K20" s="110">
        <f>LARGE(O12:O26,J20)</f>
        <v>21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7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7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7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7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7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7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soutezi'!D12</f>
        <v>45087</v>
      </c>
      <c r="E7" s="143"/>
      <c r="G7" s="3" t="str">
        <f>'seznam soutezi'!E12</f>
        <v>Zastávka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>
        <v>53.71</v>
      </c>
      <c r="E12" s="45">
        <v>120</v>
      </c>
      <c r="F12" s="45">
        <v>15.82</v>
      </c>
      <c r="G12" s="46">
        <f>MIN(C12:E12)</f>
        <v>53.71</v>
      </c>
      <c r="H12" s="49">
        <f>SUM(F12:G12)</f>
        <v>69.53</v>
      </c>
      <c r="I12" s="45"/>
      <c r="J12" s="112">
        <f>_xlfn.RANK.EQ(H12:H26,H12:H26,1)</f>
        <v>1</v>
      </c>
      <c r="K12" s="110">
        <f>LARGE(O12:O26,J12)</f>
        <v>30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6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A</v>
      </c>
      <c r="C14" s="8">
        <v>250</v>
      </c>
      <c r="D14" s="45">
        <v>51.27</v>
      </c>
      <c r="E14" s="45">
        <v>51.34</v>
      </c>
      <c r="F14" s="45">
        <v>31.77</v>
      </c>
      <c r="G14" s="46">
        <f t="shared" si="0"/>
        <v>51.27</v>
      </c>
      <c r="H14" s="49">
        <f t="shared" ref="H14:H26" si="2">SUM(F14:G14)</f>
        <v>83.04</v>
      </c>
      <c r="I14" s="45"/>
      <c r="J14" s="112">
        <f>_xlfn.RANK.EQ(H12:H26,H12:H26,1)</f>
        <v>5</v>
      </c>
      <c r="K14" s="110">
        <f>LARGE(O12:O26,J14)</f>
        <v>21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5</v>
      </c>
    </row>
    <row r="15" spans="1:19" ht="18" x14ac:dyDescent="0.35">
      <c r="B15" s="12" t="str">
        <f>'seznam druzstev'!D11</f>
        <v>Kuřim B</v>
      </c>
      <c r="C15" s="8">
        <v>250</v>
      </c>
      <c r="D15" s="45">
        <v>53.13</v>
      </c>
      <c r="E15" s="45">
        <v>69.37</v>
      </c>
      <c r="F15" s="45">
        <v>17.36</v>
      </c>
      <c r="G15" s="46">
        <f t="shared" si="0"/>
        <v>53.13</v>
      </c>
      <c r="H15" s="49">
        <f t="shared" si="2"/>
        <v>70.490000000000009</v>
      </c>
      <c r="I15" s="45"/>
      <c r="J15" s="112">
        <f>_xlfn.RANK.EQ(H12:H26,H12:H26,1)</f>
        <v>2</v>
      </c>
      <c r="K15" s="110">
        <f>LARGE(O12:O26,J15)</f>
        <v>27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A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12">
        <f>_xlfn.RANK.EQ(H12:H26,H12:H26,1)</f>
        <v>6</v>
      </c>
      <c r="K16" s="110">
        <f>LARGE(O12:O26,J16)</f>
        <v>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6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52.01</v>
      </c>
      <c r="E18" s="45">
        <v>57.37</v>
      </c>
      <c r="F18" s="45">
        <v>21.28</v>
      </c>
      <c r="G18" s="46">
        <f t="shared" si="0"/>
        <v>52.01</v>
      </c>
      <c r="H18" s="49">
        <f t="shared" si="2"/>
        <v>73.289999999999992</v>
      </c>
      <c r="I18" s="45"/>
      <c r="J18" s="112">
        <f>_xlfn.RANK.EQ(H12:H26,H12:H26,1)</f>
        <v>3</v>
      </c>
      <c r="K18" s="110">
        <f>LARGE(O12:O26,J18)</f>
        <v>25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>
        <v>51.82</v>
      </c>
      <c r="E19" s="45">
        <v>55.33</v>
      </c>
      <c r="F19" s="45">
        <v>25.33</v>
      </c>
      <c r="G19" s="46">
        <f t="shared" si="0"/>
        <v>51.82</v>
      </c>
      <c r="H19" s="49">
        <f t="shared" si="2"/>
        <v>77.150000000000006</v>
      </c>
      <c r="I19" s="45"/>
      <c r="J19" s="112">
        <f>_xlfn.RANK.EQ(H12:H26,H12:H26,1)</f>
        <v>4</v>
      </c>
      <c r="K19" s="110">
        <f>LARGE(O12:O26,J19)</f>
        <v>23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6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6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6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6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6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6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6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soutezi'!D13</f>
        <v>45095</v>
      </c>
      <c r="E7" s="143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>
        <v>48.94</v>
      </c>
      <c r="E12" s="45">
        <v>44.73</v>
      </c>
      <c r="F12" s="45">
        <v>17.850000000000001</v>
      </c>
      <c r="G12" s="46">
        <f>MIN(C12:E12)</f>
        <v>44.73</v>
      </c>
      <c r="H12" s="49">
        <f>SUM(F12:G12)</f>
        <v>62.58</v>
      </c>
      <c r="I12" s="45"/>
      <c r="J12" s="112">
        <f>_xlfn.RANK.EQ(H12:H26,H12:H26,1)</f>
        <v>2</v>
      </c>
      <c r="K12" s="110">
        <f>LARGE(O12:O26,J12)</f>
        <v>27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9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A</v>
      </c>
      <c r="C14" s="8">
        <v>250</v>
      </c>
      <c r="D14" s="45">
        <v>49.04</v>
      </c>
      <c r="E14" s="45">
        <v>53.14</v>
      </c>
      <c r="F14" s="45">
        <v>17.760000000000002</v>
      </c>
      <c r="G14" s="46">
        <f t="shared" si="0"/>
        <v>49.04</v>
      </c>
      <c r="H14" s="49">
        <f t="shared" ref="H14:H26" si="2">SUM(F14:G14)</f>
        <v>66.8</v>
      </c>
      <c r="I14" s="45"/>
      <c r="J14" s="112">
        <f>_xlfn.RANK.EQ(H12:H26,H12:H26,1)</f>
        <v>4</v>
      </c>
      <c r="K14" s="110">
        <f>LARGE(O12:O26,J14)</f>
        <v>23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8</v>
      </c>
    </row>
    <row r="15" spans="1:19" ht="18" x14ac:dyDescent="0.35">
      <c r="B15" s="12" t="str">
        <f>'seznam druzstev'!D11</f>
        <v>Kuřim B</v>
      </c>
      <c r="C15" s="8">
        <v>250</v>
      </c>
      <c r="D15" s="45">
        <v>50.76</v>
      </c>
      <c r="E15" s="45">
        <v>52.27</v>
      </c>
      <c r="F15" s="45">
        <v>15.6</v>
      </c>
      <c r="G15" s="46">
        <f t="shared" si="0"/>
        <v>50.76</v>
      </c>
      <c r="H15" s="49">
        <f t="shared" si="2"/>
        <v>66.36</v>
      </c>
      <c r="I15" s="45"/>
      <c r="J15" s="112">
        <f>_xlfn.RANK.EQ(H12:H26,H12:H26,1)</f>
        <v>3</v>
      </c>
      <c r="K15" s="110">
        <f>LARGE(O12:O26,J15)</f>
        <v>25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A</v>
      </c>
      <c r="C16" s="8">
        <v>250</v>
      </c>
      <c r="D16" s="45">
        <v>46.82</v>
      </c>
      <c r="E16" s="45">
        <v>42.15</v>
      </c>
      <c r="F16" s="45">
        <v>14.87</v>
      </c>
      <c r="G16" s="46">
        <f t="shared" si="0"/>
        <v>42.15</v>
      </c>
      <c r="H16" s="49">
        <f t="shared" si="2"/>
        <v>57.019999999999996</v>
      </c>
      <c r="I16" s="45"/>
      <c r="J16" s="112">
        <f>_xlfn.RANK.EQ(H12:H26,H12:H26,1)</f>
        <v>1</v>
      </c>
      <c r="K16" s="110">
        <f>LARGE(O12:O26,J16)</f>
        <v>30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>
        <v>52.67</v>
      </c>
      <c r="E17" s="45">
        <v>59.06</v>
      </c>
      <c r="F17" s="45">
        <v>22.59</v>
      </c>
      <c r="G17" s="46">
        <f t="shared" si="0"/>
        <v>52.67</v>
      </c>
      <c r="H17" s="49">
        <f t="shared" si="2"/>
        <v>75.260000000000005</v>
      </c>
      <c r="I17" s="45"/>
      <c r="J17" s="112">
        <f>_xlfn.RANK.EQ(H12:H26,H12:H26,1)</f>
        <v>6</v>
      </c>
      <c r="K17" s="110">
        <f>LARGE(O12:O26,J17)</f>
        <v>19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60.22</v>
      </c>
      <c r="E18" s="45">
        <v>57.38</v>
      </c>
      <c r="F18" s="45">
        <v>30.18</v>
      </c>
      <c r="G18" s="46">
        <f t="shared" si="0"/>
        <v>57.38</v>
      </c>
      <c r="H18" s="49">
        <f t="shared" si="2"/>
        <v>87.56</v>
      </c>
      <c r="I18" s="45"/>
      <c r="J18" s="112">
        <f>_xlfn.RANK.EQ(H12:H26,H12:H26,1)</f>
        <v>7</v>
      </c>
      <c r="K18" s="110">
        <f>LARGE(O12:O26,J18)</f>
        <v>17</v>
      </c>
      <c r="L18" s="13"/>
      <c r="M18" s="41">
        <v>7</v>
      </c>
      <c r="N18" s="41"/>
      <c r="O18" s="43">
        <f t="shared" si="3"/>
        <v>17</v>
      </c>
      <c r="P18" s="43">
        <v>17</v>
      </c>
      <c r="Q18" s="43">
        <f>GESTEP(S14,M18)</f>
        <v>1</v>
      </c>
      <c r="R18" s="41" t="b">
        <f>AND(Q18,P26)</f>
        <v>1</v>
      </c>
    </row>
    <row r="19" spans="2:18" ht="18" x14ac:dyDescent="0.35">
      <c r="B19" s="12" t="str">
        <f>'seznam druzstev'!D15</f>
        <v>Syrovice</v>
      </c>
      <c r="C19" s="8">
        <v>250</v>
      </c>
      <c r="D19" s="45">
        <v>52.17</v>
      </c>
      <c r="E19" s="45">
        <v>54.37</v>
      </c>
      <c r="F19" s="45">
        <v>16.670000000000002</v>
      </c>
      <c r="G19" s="46">
        <f t="shared" si="0"/>
        <v>52.17</v>
      </c>
      <c r="H19" s="49">
        <f t="shared" si="2"/>
        <v>68.84</v>
      </c>
      <c r="I19" s="45"/>
      <c r="J19" s="112">
        <f>_xlfn.RANK.EQ(H12:H26,H12:H26,1)</f>
        <v>5</v>
      </c>
      <c r="K19" s="110">
        <f>LARGE(O12:O26,J19)</f>
        <v>21</v>
      </c>
      <c r="L19" s="13"/>
      <c r="M19" s="41">
        <v>8</v>
      </c>
      <c r="N19" s="41"/>
      <c r="O19" s="43">
        <f t="shared" si="3"/>
        <v>15</v>
      </c>
      <c r="P19" s="43">
        <v>15</v>
      </c>
      <c r="Q19" s="43">
        <f>GESTEP(S14,M19)</f>
        <v>1</v>
      </c>
      <c r="R19" s="41" t="b">
        <f>AND(Q19,P26)</f>
        <v>1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>
        <v>53.53</v>
      </c>
      <c r="E20" s="45">
        <v>70.63</v>
      </c>
      <c r="F20" s="45">
        <v>34.43</v>
      </c>
      <c r="G20" s="46">
        <f t="shared" si="0"/>
        <v>53.53</v>
      </c>
      <c r="H20" s="49">
        <f t="shared" si="2"/>
        <v>87.960000000000008</v>
      </c>
      <c r="I20" s="45"/>
      <c r="J20" s="112">
        <f>_xlfn.RANK.EQ(H12:H26,H12:H26,1)</f>
        <v>8</v>
      </c>
      <c r="K20" s="110">
        <f>LARGE(O12:O26,J20)</f>
        <v>15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9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9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9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9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9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9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soutezi'!D14</f>
        <v>0</v>
      </c>
      <c r="E7" s="143"/>
      <c r="G7" s="3">
        <f>'seznam soutezi'!E14</f>
        <v>0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12">
        <f>_xlfn.RANK.EQ(H12:H26,H12:H26,1)</f>
        <v>1</v>
      </c>
      <c r="K12" s="110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1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A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12">
        <f>_xlfn.RANK.EQ(H12:H26,H12:H26,1)</f>
        <v>1</v>
      </c>
      <c r="K14" s="110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Kuřim B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12">
        <f>_xlfn.RANK.EQ(H12:H26,H12:H26,1)</f>
        <v>1</v>
      </c>
      <c r="K15" s="110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A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12">
        <f>_xlfn.RANK.EQ(H12:H26,H12:H26,1)</f>
        <v>1</v>
      </c>
      <c r="K16" s="110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1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Přísnotice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12">
        <f>_xlfn.RANK.EQ(H12:H26,H12:H26,1)</f>
        <v>1</v>
      </c>
      <c r="K18" s="110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12">
        <f>_xlfn.RANK.EQ(H12:H26,H12:H26,1)</f>
        <v>1</v>
      </c>
      <c r="K19" s="110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1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1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1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1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1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1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1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soutezi'!D15</f>
        <v>0</v>
      </c>
      <c r="E7" s="143"/>
      <c r="G7" s="3">
        <f>'seznam soutezi'!E15</f>
        <v>0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12">
        <f>_xlfn.RANK.EQ(H12:H26,H12:H26,1)</f>
        <v>1</v>
      </c>
      <c r="K12" s="110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1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A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12">
        <f>_xlfn.RANK.EQ(H12:H26,H12:H26,1)</f>
        <v>1</v>
      </c>
      <c r="K14" s="110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Kuřim B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12">
        <f>_xlfn.RANK.EQ(H12:H26,H12:H26,1)</f>
        <v>1</v>
      </c>
      <c r="K15" s="110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A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12">
        <f>_xlfn.RANK.EQ(H12:H26,H12:H26,1)</f>
        <v>1</v>
      </c>
      <c r="K16" s="110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1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Přísnotice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12">
        <f>_xlfn.RANK.EQ(H12:H26,H12:H26,1)</f>
        <v>1</v>
      </c>
      <c r="K18" s="110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12">
        <f>_xlfn.RANK.EQ(H12:H26,H12:H26,1)</f>
        <v>1</v>
      </c>
      <c r="K19" s="110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1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1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1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1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1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1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1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soutezi'!D16</f>
        <v>0</v>
      </c>
      <c r="E7" s="143"/>
      <c r="G7" s="3">
        <f>'seznam soutezi'!E16</f>
        <v>0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12">
        <f>_xlfn.RANK.EQ(H12:H26,H12:H26,1)</f>
        <v>1</v>
      </c>
      <c r="K12" s="110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1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A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12">
        <f>_xlfn.RANK.EQ(H12:H26,H12:H26,1)</f>
        <v>1</v>
      </c>
      <c r="K14" s="110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Kuřim B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12">
        <f>_xlfn.RANK.EQ(H12:H26,H12:H26,1)</f>
        <v>1</v>
      </c>
      <c r="K15" s="110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A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12">
        <f>_xlfn.RANK.EQ(H12:H26,H12:H26,1)</f>
        <v>1</v>
      </c>
      <c r="K16" s="110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1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Přísnotice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12">
        <f>_xlfn.RANK.EQ(H12:H26,H12:H26,1)</f>
        <v>1</v>
      </c>
      <c r="K18" s="110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12">
        <f>_xlfn.RANK.EQ(H12:H26,H12:H26,1)</f>
        <v>1</v>
      </c>
      <c r="K19" s="110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1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1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1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1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1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1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1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</row>
    <row r="2" spans="1:19" ht="15" thickBot="1" x14ac:dyDescent="0.4">
      <c r="A2" s="131"/>
      <c r="B2" s="134"/>
      <c r="D2" s="145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soutezi'!D17</f>
        <v>0</v>
      </c>
      <c r="E7" s="143"/>
      <c r="G7" s="3">
        <f>'seznam soutezi'!E17</f>
        <v>0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12">
        <f>_xlfn.RANK.EQ(H12:H26,H12:H26,1)</f>
        <v>1</v>
      </c>
      <c r="K12" s="110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1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A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12">
        <f>_xlfn.RANK.EQ(H12:H26,H12:H26,1)</f>
        <v>1</v>
      </c>
      <c r="K14" s="110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Kuřim B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12">
        <f>_xlfn.RANK.EQ(H12:H26,H12:H26,1)</f>
        <v>1</v>
      </c>
      <c r="K15" s="110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A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12">
        <f>_xlfn.RANK.EQ(H12:H26,H12:H26,1)</f>
        <v>1</v>
      </c>
      <c r="K16" s="110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1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Přísnotice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12">
        <f>_xlfn.RANK.EQ(H12:H26,H12:H26,1)</f>
        <v>1</v>
      </c>
      <c r="K18" s="110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12">
        <f>_xlfn.RANK.EQ(H12:H26,H12:H26,1)</f>
        <v>1</v>
      </c>
      <c r="K19" s="110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1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1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1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1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1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1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1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35" t="s">
        <v>1</v>
      </c>
      <c r="B1" s="133" t="s">
        <v>0</v>
      </c>
    </row>
    <row r="2" spans="1:14" ht="15" thickBot="1" x14ac:dyDescent="0.4">
      <c r="A2" s="136"/>
      <c r="B2" s="134"/>
    </row>
    <row r="5" spans="1:14" ht="31" x14ac:dyDescent="0.7">
      <c r="B5" s="137" t="s">
        <v>92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7" spans="1:14" ht="29.5" x14ac:dyDescent="0.55000000000000004">
      <c r="C7" s="115" t="s">
        <v>90</v>
      </c>
      <c r="D7" s="4" t="s">
        <v>5</v>
      </c>
      <c r="G7" s="5" t="s">
        <v>6</v>
      </c>
    </row>
    <row r="9" spans="1:14" ht="25" x14ac:dyDescent="0.35">
      <c r="C9" s="88" t="s">
        <v>3</v>
      </c>
      <c r="I9" s="89" t="s">
        <v>4</v>
      </c>
    </row>
    <row r="10" spans="1:14" x14ac:dyDescent="0.35">
      <c r="D10" s="114"/>
    </row>
    <row r="11" spans="1:14" ht="15" thickBot="1" x14ac:dyDescent="0.4"/>
    <row r="12" spans="1:14" ht="25.5" thickTop="1" x14ac:dyDescent="0.35">
      <c r="C12" s="117" t="str">
        <f>'seznam soutezi'!E8</f>
        <v xml:space="preserve"> Syrovice</v>
      </c>
      <c r="D12" s="118"/>
      <c r="E12" s="118"/>
      <c r="F12" s="118"/>
      <c r="G12" s="119"/>
      <c r="H12" s="118"/>
      <c r="I12" s="120" t="str">
        <f>'seznam soutezi'!E13</f>
        <v>Veverská Bítýška</v>
      </c>
    </row>
    <row r="13" spans="1:14" ht="25" x14ac:dyDescent="0.35">
      <c r="C13" s="121"/>
      <c r="D13" s="116"/>
      <c r="E13" s="116"/>
      <c r="F13" s="116"/>
      <c r="G13" s="116"/>
      <c r="H13" s="116"/>
      <c r="I13" s="122"/>
    </row>
    <row r="14" spans="1:14" ht="25" x14ac:dyDescent="0.35">
      <c r="C14" s="123" t="str">
        <f>'seznam soutezi'!E9</f>
        <v xml:space="preserve"> Lelekovice</v>
      </c>
      <c r="D14" s="116"/>
      <c r="E14" s="116"/>
      <c r="F14" s="116"/>
      <c r="G14" s="116"/>
      <c r="H14" s="116"/>
      <c r="I14" s="124">
        <f>'seznam soutezi'!E14</f>
        <v>0</v>
      </c>
    </row>
    <row r="15" spans="1:14" ht="25" x14ac:dyDescent="0.35">
      <c r="C15" s="125"/>
      <c r="D15" s="116"/>
      <c r="E15" s="116"/>
      <c r="F15" s="116"/>
      <c r="G15" s="116"/>
      <c r="H15" s="116"/>
      <c r="I15" s="122"/>
    </row>
    <row r="16" spans="1:14" ht="25" x14ac:dyDescent="0.35">
      <c r="C16" s="123" t="str">
        <f>'seznam soutezi'!E10</f>
        <v>Přísnotice</v>
      </c>
      <c r="D16" s="138" t="s">
        <v>91</v>
      </c>
      <c r="E16" s="138"/>
      <c r="F16" s="138"/>
      <c r="G16" s="138"/>
      <c r="H16" s="138"/>
      <c r="I16" s="126">
        <f>'seznam soutezi'!E15</f>
        <v>0</v>
      </c>
    </row>
    <row r="17" spans="3:9" ht="25" x14ac:dyDescent="0.35">
      <c r="C17" s="125"/>
      <c r="D17" s="116"/>
      <c r="E17" s="116"/>
      <c r="F17" s="116"/>
      <c r="G17" s="116"/>
      <c r="H17" s="116"/>
      <c r="I17" s="122"/>
    </row>
    <row r="18" spans="3:9" ht="25" x14ac:dyDescent="0.35">
      <c r="C18" s="123" t="str">
        <f>'seznam soutezi'!E11</f>
        <v>Kuřim</v>
      </c>
      <c r="D18" s="116"/>
      <c r="E18" s="116"/>
      <c r="F18" s="116"/>
      <c r="G18" s="116"/>
      <c r="H18" s="116"/>
      <c r="I18" s="124">
        <f>'seznam soutezi'!E16</f>
        <v>0</v>
      </c>
    </row>
    <row r="19" spans="3:9" ht="25" x14ac:dyDescent="0.35">
      <c r="C19" s="125"/>
      <c r="D19" s="116"/>
      <c r="E19" s="116"/>
      <c r="F19" s="116"/>
      <c r="G19" s="116"/>
      <c r="H19" s="116"/>
      <c r="I19" s="122"/>
    </row>
    <row r="20" spans="3:9" ht="25.5" thickBot="1" x14ac:dyDescent="0.4">
      <c r="C20" s="127" t="str">
        <f>'seznam soutezi'!E12</f>
        <v>Zastávka</v>
      </c>
      <c r="D20" s="128"/>
      <c r="E20" s="128"/>
      <c r="F20" s="128"/>
      <c r="G20" s="128"/>
      <c r="H20" s="128"/>
      <c r="I20" s="129">
        <f>'seznam soutezi'!E17</f>
        <v>0</v>
      </c>
    </row>
    <row r="21" spans="3:9" ht="15" thickTop="1" x14ac:dyDescent="0.35"/>
    <row r="22" spans="3:9" ht="25" x14ac:dyDescent="0.35">
      <c r="C22" s="51" t="s">
        <v>2</v>
      </c>
      <c r="I22" s="87" t="s">
        <v>79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2" priority="13">
      <formula>LEN(TRIM(C14))&gt;0</formula>
    </cfRule>
  </conditionalFormatting>
  <conditionalFormatting sqref="C16">
    <cfRule type="notContainsBlanks" dxfId="61" priority="12">
      <formula>LEN(TRIM(C16))&gt;0</formula>
    </cfRule>
  </conditionalFormatting>
  <conditionalFormatting sqref="C18">
    <cfRule type="notContainsBlanks" dxfId="60" priority="9">
      <formula>LEN(TRIM(C18))&gt;0</formula>
    </cfRule>
  </conditionalFormatting>
  <conditionalFormatting sqref="C20">
    <cfRule type="notContainsBlanks" dxfId="59" priority="8">
      <formula>LEN(TRIM(C20))&gt;0</formula>
    </cfRule>
  </conditionalFormatting>
  <conditionalFormatting sqref="I12">
    <cfRule type="notContainsBlanks" dxfId="58" priority="7">
      <formula>LEN(TRIM(I12))&gt;0</formula>
    </cfRule>
  </conditionalFormatting>
  <conditionalFormatting sqref="I14">
    <cfRule type="cellIs" dxfId="57" priority="1" operator="equal">
      <formula>0</formula>
    </cfRule>
    <cfRule type="notContainsBlanks" dxfId="56" priority="6" stopIfTrue="1">
      <formula>LEN(TRIM(I14))&gt;0</formula>
    </cfRule>
  </conditionalFormatting>
  <conditionalFormatting sqref="I16">
    <cfRule type="cellIs" dxfId="55" priority="10" operator="equal">
      <formula>0</formula>
    </cfRule>
    <cfRule type="notContainsBlanks" dxfId="54" priority="11">
      <formula>LEN(TRIM(I16))&gt;0</formula>
    </cfRule>
  </conditionalFormatting>
  <conditionalFormatting sqref="I20">
    <cfRule type="cellIs" dxfId="53" priority="4" operator="equal">
      <formula>0</formula>
    </cfRule>
    <cfRule type="notContainsBlanks" dxfId="52" priority="5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30" t="s">
        <v>1</v>
      </c>
      <c r="B1" s="133" t="s">
        <v>2</v>
      </c>
    </row>
    <row r="2" spans="1:2" ht="15" thickBot="1" x14ac:dyDescent="0.4">
      <c r="A2" s="131"/>
      <c r="B2" s="134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30" t="s">
        <v>1</v>
      </c>
      <c r="B1" s="133" t="s">
        <v>0</v>
      </c>
    </row>
    <row r="2" spans="1:70" ht="12.65" customHeight="1" thickBot="1" x14ac:dyDescent="0.4">
      <c r="A2" s="131"/>
      <c r="B2" s="134"/>
    </row>
    <row r="3" spans="1:70" ht="22.5" x14ac:dyDescent="0.45">
      <c r="C3" s="3" t="s">
        <v>48</v>
      </c>
    </row>
    <row r="5" spans="1:70" ht="25" x14ac:dyDescent="0.5">
      <c r="C5" s="4" t="str">
        <f>uvod!D7</f>
        <v>22.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55</v>
      </c>
      <c r="O7" t="s">
        <v>56</v>
      </c>
      <c r="R7" t="s">
        <v>57</v>
      </c>
    </row>
    <row r="8" spans="1:70" ht="132" customHeight="1" thickBot="1" x14ac:dyDescent="0.4">
      <c r="B8" s="20" t="s">
        <v>49</v>
      </c>
      <c r="C8" s="59" t="str">
        <f>'seznam soutezi'!E8</f>
        <v xml:space="preserve"> Syrovice</v>
      </c>
      <c r="D8" s="59" t="str">
        <f>'seznam soutezi'!E9</f>
        <v xml:space="preserve"> Lelekovice</v>
      </c>
      <c r="E8" s="59" t="str">
        <f>'seznam soutezi'!E10</f>
        <v>Přísnotice</v>
      </c>
      <c r="F8" s="59" t="str">
        <f>'seznam soutezi'!E11</f>
        <v>Kuřim</v>
      </c>
      <c r="G8" s="59" t="str">
        <f>'seznam soutezi'!E12</f>
        <v>Zastávka</v>
      </c>
      <c r="H8" s="59" t="str">
        <f>'seznam soutezi'!E13</f>
        <v>Veverská Bítýška</v>
      </c>
      <c r="I8" s="59">
        <f>'seznam soutezi'!E14</f>
        <v>0</v>
      </c>
      <c r="J8" s="59">
        <f>'seznam soutezi'!E15</f>
        <v>0</v>
      </c>
      <c r="K8" s="59">
        <f>'seznam soutezi'!E16</f>
        <v>0</v>
      </c>
      <c r="L8" s="59">
        <f>'seznam soutezi'!E17</f>
        <v>0</v>
      </c>
      <c r="M8" s="59" t="s">
        <v>50</v>
      </c>
      <c r="N8" s="59" t="s">
        <v>51</v>
      </c>
      <c r="O8" s="105" t="s">
        <v>59</v>
      </c>
      <c r="P8" s="105" t="s">
        <v>60</v>
      </c>
      <c r="Q8" s="105" t="s">
        <v>72</v>
      </c>
      <c r="R8" s="106" t="s">
        <v>75</v>
      </c>
      <c r="S8" s="105" t="s">
        <v>52</v>
      </c>
      <c r="T8" s="106" t="s">
        <v>71</v>
      </c>
      <c r="U8" s="104" t="s">
        <v>74</v>
      </c>
      <c r="V8" s="52" t="s">
        <v>62</v>
      </c>
      <c r="W8" s="52"/>
      <c r="X8" s="52" t="s">
        <v>61</v>
      </c>
      <c r="Z8" s="139" t="s">
        <v>63</v>
      </c>
      <c r="AA8" s="139"/>
      <c r="AB8" s="139"/>
      <c r="AC8" s="139"/>
      <c r="AD8" s="139"/>
      <c r="AE8" s="139"/>
      <c r="AF8" s="139"/>
      <c r="AG8" s="139"/>
      <c r="AH8" s="139"/>
      <c r="AI8" s="139"/>
      <c r="AJ8" s="55"/>
      <c r="AK8" s="139" t="s">
        <v>65</v>
      </c>
      <c r="AL8" s="139"/>
      <c r="AM8" s="139"/>
      <c r="AN8" s="139"/>
      <c r="AO8" s="139"/>
      <c r="AP8" s="139"/>
      <c r="AQ8" s="139"/>
      <c r="AR8" s="139"/>
      <c r="AS8" s="139"/>
      <c r="AT8" s="139"/>
      <c r="AU8" s="55"/>
      <c r="AW8" s="139" t="s">
        <v>64</v>
      </c>
      <c r="AX8" s="139"/>
      <c r="AY8" s="139"/>
      <c r="AZ8" s="139"/>
      <c r="BA8" s="139"/>
      <c r="BB8" s="139"/>
      <c r="BC8" s="139"/>
      <c r="BD8" s="139"/>
      <c r="BE8" s="139"/>
      <c r="BI8" s="139" t="s">
        <v>66</v>
      </c>
      <c r="BJ8" s="139"/>
      <c r="BK8" s="139"/>
      <c r="BL8" s="139"/>
      <c r="BM8" s="139"/>
      <c r="BN8" s="139"/>
      <c r="BO8" s="139"/>
      <c r="BP8" s="139"/>
      <c r="BQ8" s="139"/>
      <c r="BR8" s="139"/>
    </row>
    <row r="9" spans="1:70" ht="20" x14ac:dyDescent="0.4">
      <c r="B9" s="60" t="str">
        <f>'seznam druzstev'!D8</f>
        <v>Bratčice</v>
      </c>
      <c r="C9" s="61">
        <f>'1'!K12</f>
        <v>27</v>
      </c>
      <c r="D9" s="61">
        <f>'2'!K12</f>
        <v>27</v>
      </c>
      <c r="E9" s="61">
        <f>'3'!K12</f>
        <v>27</v>
      </c>
      <c r="F9" s="61">
        <f>'4'!K12</f>
        <v>0</v>
      </c>
      <c r="G9" s="61">
        <f>'5'!K12</f>
        <v>30</v>
      </c>
      <c r="H9" s="61">
        <f>'6'!K12</f>
        <v>27</v>
      </c>
      <c r="I9" s="61">
        <f>'7'!K12</f>
        <v>0</v>
      </c>
      <c r="J9" s="61">
        <f>'8'!K12</f>
        <v>0</v>
      </c>
      <c r="K9" s="61">
        <f>'9'!K12</f>
        <v>0</v>
      </c>
      <c r="L9" s="61">
        <f>'10'!K12</f>
        <v>0</v>
      </c>
      <c r="M9" s="96">
        <f>SUM(C9:L9)</f>
        <v>138</v>
      </c>
      <c r="N9" s="61">
        <f>_xlfn.RANK.EQ(M9:M23,M9:M23)</f>
        <v>3</v>
      </c>
      <c r="O9" s="62">
        <f t="shared" ref="O9:O23" si="0">SUM(AK9:AT9)</f>
        <v>0</v>
      </c>
      <c r="P9" s="62">
        <f>SUM(BI9:BR9)</f>
        <v>0</v>
      </c>
      <c r="Q9" s="62">
        <f>SUM(O9:P9)</f>
        <v>0</v>
      </c>
      <c r="R9" s="62">
        <f>M9-Q9</f>
        <v>138</v>
      </c>
      <c r="S9" s="62">
        <f>_xlfn.RANK.EQ(R9:R23,R9:R23)</f>
        <v>2</v>
      </c>
      <c r="T9" s="62">
        <f>'casy utok'!AI11</f>
        <v>87.769999999999982</v>
      </c>
      <c r="U9" s="100">
        <f>U26</f>
        <v>2</v>
      </c>
      <c r="V9">
        <f>COUNTA('seznam soutezi'!E8:E17)</f>
        <v>6</v>
      </c>
      <c r="W9">
        <f>DELTA(V9,X9)</f>
        <v>0</v>
      </c>
      <c r="X9">
        <v>1</v>
      </c>
      <c r="Z9">
        <v>0</v>
      </c>
      <c r="AA9">
        <v>0</v>
      </c>
      <c r="AB9">
        <v>0</v>
      </c>
      <c r="AC9">
        <v>0</v>
      </c>
      <c r="AD9">
        <f t="shared" ref="AD9:AD22" si="1">SMALL(C9:G9,1)</f>
        <v>0</v>
      </c>
      <c r="AE9">
        <f t="shared" ref="AE9:AE23" si="2">SMALL(C9:H9,1)</f>
        <v>0</v>
      </c>
      <c r="AF9">
        <f t="shared" ref="AF9:AF22" si="3">SMALL(C9:I9,1)</f>
        <v>0</v>
      </c>
      <c r="AG9">
        <f t="shared" ref="AG9:AG22" si="4">SMALL(C9:J9,1)</f>
        <v>0</v>
      </c>
      <c r="AH9">
        <f t="shared" ref="AH9:AH22" si="5">SMALL(C9:K9,1)</f>
        <v>0</v>
      </c>
      <c r="AI9">
        <f t="shared" ref="AI9:AI22" si="6">SMALL(C9:L9,1)</f>
        <v>0</v>
      </c>
      <c r="AK9">
        <f>PRODUCT(W9,Z9)</f>
        <v>0</v>
      </c>
      <c r="AL9">
        <f>PRODUCT(W10,AA9)</f>
        <v>0</v>
      </c>
      <c r="AM9">
        <f>PRODUCT(W11,AB9)</f>
        <v>0</v>
      </c>
      <c r="AN9">
        <f>PRODUCT(W12,AC9)</f>
        <v>0</v>
      </c>
      <c r="AO9">
        <f>PRODUCT(W13,AD9)</f>
        <v>0</v>
      </c>
      <c r="AP9">
        <f>PRODUCT(W14,AE9)</f>
        <v>0</v>
      </c>
      <c r="AQ9">
        <f>PRODUCT(W15,AF9)</f>
        <v>0</v>
      </c>
      <c r="AR9">
        <f>PRODUCT(W16,AG9)</f>
        <v>0</v>
      </c>
      <c r="AS9">
        <f>PRODUCT(W17,AH9)</f>
        <v>0</v>
      </c>
      <c r="AT9">
        <f>PRODUCT(W18,AI9)</f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3">
        <f>PRODUCT(W13,BA9)</f>
        <v>0</v>
      </c>
      <c r="BN9" s="53">
        <f>PRODUCT(W14,BB9)</f>
        <v>0</v>
      </c>
      <c r="BO9" s="53">
        <f>PRODUCT(W15,BC9)</f>
        <v>0</v>
      </c>
      <c r="BP9" s="53">
        <f>PRODUCT(W16,BD9)</f>
        <v>0</v>
      </c>
      <c r="BQ9" s="53">
        <f>PRODUCT(W17,BE9)</f>
        <v>0</v>
      </c>
      <c r="BR9" s="53">
        <f>PRODUCT(W18,BF9)</f>
        <v>0</v>
      </c>
    </row>
    <row r="10" spans="1:70" ht="20" x14ac:dyDescent="0.4">
      <c r="B10" s="12" t="str">
        <f>'seznam druzstev'!D9</f>
        <v>Hrušovany</v>
      </c>
      <c r="C10" s="45">
        <f>'1'!K13</f>
        <v>0</v>
      </c>
      <c r="D10" s="45">
        <f>'2'!K13</f>
        <v>0</v>
      </c>
      <c r="E10" s="45">
        <f>'3'!K13</f>
        <v>0</v>
      </c>
      <c r="F10" s="45">
        <f>'4'!K13</f>
        <v>0</v>
      </c>
      <c r="G10" s="45">
        <f>'5'!K13</f>
        <v>0</v>
      </c>
      <c r="H10" s="45">
        <f>'6'!K13</f>
        <v>0</v>
      </c>
      <c r="I10" s="45">
        <f>'7'!K13</f>
        <v>0</v>
      </c>
      <c r="J10" s="45">
        <f>'8'!K13</f>
        <v>0</v>
      </c>
      <c r="K10" s="45">
        <f>'9'!K13</f>
        <v>0</v>
      </c>
      <c r="L10" s="45">
        <f>'10'!K13</f>
        <v>0</v>
      </c>
      <c r="M10" s="97">
        <f t="shared" ref="M10:M23" si="10">SUM(C10:L10)</f>
        <v>0</v>
      </c>
      <c r="N10" s="45">
        <f>_xlfn.RANK.EQ(M9:M23,M9:M23,)</f>
        <v>9</v>
      </c>
      <c r="O10" s="58">
        <f t="shared" si="0"/>
        <v>0</v>
      </c>
      <c r="P10" s="58">
        <f t="shared" ref="P10:P23" si="11">SUM(BI10:BR10)</f>
        <v>0</v>
      </c>
      <c r="Q10" s="58">
        <f t="shared" ref="Q10:Q23" si="12">SUM(O10:P10)</f>
        <v>0</v>
      </c>
      <c r="R10" s="58">
        <f t="shared" ref="R10:R23" si="13">M10-Q10</f>
        <v>0</v>
      </c>
      <c r="S10" s="58">
        <f>_xlfn.RANK.EQ(R9:R23,R9:R23)</f>
        <v>9</v>
      </c>
      <c r="T10" s="58">
        <f>'casy utok'!AI12</f>
        <v>600</v>
      </c>
      <c r="U10" s="101">
        <f t="shared" ref="U10:U23" si="14">U27</f>
        <v>9</v>
      </c>
      <c r="W10">
        <f>DELTA(V9,X10)</f>
        <v>0</v>
      </c>
      <c r="X10">
        <v>2</v>
      </c>
      <c r="Z10">
        <v>0</v>
      </c>
      <c r="AA10">
        <v>0</v>
      </c>
      <c r="AB10">
        <v>0</v>
      </c>
      <c r="AC10">
        <v>0</v>
      </c>
      <c r="AD10">
        <f t="shared" si="1"/>
        <v>0</v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  <c r="AI10">
        <f t="shared" si="6"/>
        <v>0</v>
      </c>
      <c r="AK10">
        <f>PRODUCT(W9,Z10)</f>
        <v>0</v>
      </c>
      <c r="AL10">
        <f>PRODUCT(W10,AA10)</f>
        <v>0</v>
      </c>
      <c r="AM10">
        <f>PRODUCT(W11,AB10)</f>
        <v>0</v>
      </c>
      <c r="AN10">
        <f>PRODUCT(W12,AC10)</f>
        <v>0</v>
      </c>
      <c r="AO10">
        <f>PRODUCT(W13,AD10)</f>
        <v>0</v>
      </c>
      <c r="AP10">
        <f>PRODUCT(W14,AE10)</f>
        <v>0</v>
      </c>
      <c r="AQ10">
        <f>PRODUCT(W15,AF10)</f>
        <v>0</v>
      </c>
      <c r="AR10">
        <f>PRODUCT(W16,AG10)</f>
        <v>0</v>
      </c>
      <c r="AS10">
        <f>PRODUCT(W17,AH10)</f>
        <v>0</v>
      </c>
      <c r="AT10">
        <f>PRODUCT(W18,AI10)</f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3">
        <f>PRODUCT(W13,BA10)</f>
        <v>0</v>
      </c>
      <c r="BN10" s="53">
        <f>PRODUCT(W14,BB10)</f>
        <v>0</v>
      </c>
      <c r="BO10" s="53">
        <f>PRODUCT(W15,BC10)</f>
        <v>0</v>
      </c>
      <c r="BP10" s="53">
        <f>PRODUCT(W16,BD10)</f>
        <v>0</v>
      </c>
      <c r="BQ10" s="53">
        <f>PRODUCT(W17,BE10)</f>
        <v>0</v>
      </c>
      <c r="BR10" s="53">
        <f>PRODUCT(W18,BF10)</f>
        <v>0</v>
      </c>
    </row>
    <row r="11" spans="1:70" ht="20" x14ac:dyDescent="0.4">
      <c r="B11" s="63" t="str">
        <f>'seznam druzstev'!D10</f>
        <v>Kuřim A</v>
      </c>
      <c r="C11" s="64">
        <f>'1'!K14</f>
        <v>25</v>
      </c>
      <c r="D11" s="64">
        <f>'2'!K14</f>
        <v>19</v>
      </c>
      <c r="E11" s="64">
        <f>'3'!K14</f>
        <v>0</v>
      </c>
      <c r="F11" s="64">
        <f>'4'!K14</f>
        <v>25</v>
      </c>
      <c r="G11" s="64">
        <f>'5'!K14</f>
        <v>21</v>
      </c>
      <c r="H11" s="64">
        <f>'6'!K14</f>
        <v>23</v>
      </c>
      <c r="I11" s="64">
        <f>'7'!K14</f>
        <v>0</v>
      </c>
      <c r="J11" s="64">
        <f>'8'!K14</f>
        <v>0</v>
      </c>
      <c r="K11" s="64">
        <f>'9'!K14</f>
        <v>0</v>
      </c>
      <c r="L11" s="64">
        <f>'10'!K14</f>
        <v>0</v>
      </c>
      <c r="M11" s="98">
        <f t="shared" si="10"/>
        <v>113</v>
      </c>
      <c r="N11" s="64">
        <f>_xlfn.RANK.EQ(M9:M23,M9:M23,)</f>
        <v>5</v>
      </c>
      <c r="O11" s="65">
        <f t="shared" si="0"/>
        <v>0</v>
      </c>
      <c r="P11" s="65">
        <f t="shared" si="11"/>
        <v>0</v>
      </c>
      <c r="Q11" s="65">
        <f t="shared" si="12"/>
        <v>0</v>
      </c>
      <c r="R11" s="65">
        <f t="shared" si="13"/>
        <v>113</v>
      </c>
      <c r="S11" s="65">
        <f>_xlfn.RANK.EQ(R9:R23,R9:R23)</f>
        <v>4</v>
      </c>
      <c r="T11" s="65">
        <f>'casy utok'!AI13</f>
        <v>118.44999999999999</v>
      </c>
      <c r="U11" s="102">
        <f t="shared" si="14"/>
        <v>4</v>
      </c>
      <c r="W11">
        <f>DELTA(V9,X11)</f>
        <v>0</v>
      </c>
      <c r="X11">
        <v>3</v>
      </c>
      <c r="Z11">
        <v>0</v>
      </c>
      <c r="AA11">
        <v>0</v>
      </c>
      <c r="AB11">
        <v>0</v>
      </c>
      <c r="AC11">
        <v>0</v>
      </c>
      <c r="AD11">
        <f t="shared" si="1"/>
        <v>0</v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  <c r="AI11">
        <f t="shared" si="6"/>
        <v>0</v>
      </c>
      <c r="AK11">
        <f>PRODUCT(W9,Z11)</f>
        <v>0</v>
      </c>
      <c r="AL11">
        <f>PRODUCT(W10,AA11)</f>
        <v>0</v>
      </c>
      <c r="AM11">
        <f>PRODUCT(W11,AB11)</f>
        <v>0</v>
      </c>
      <c r="AN11">
        <f>PRODUCT(W12,AC11)</f>
        <v>0</v>
      </c>
      <c r="AO11">
        <f>PRODUCT(W13,AD11)</f>
        <v>0</v>
      </c>
      <c r="AP11">
        <f>PRODUCT(W14,AE11)</f>
        <v>0</v>
      </c>
      <c r="AQ11">
        <f>PRODUCT(W15,AF11)</f>
        <v>0</v>
      </c>
      <c r="AR11">
        <f>PRODUCT(W16,AG11)</f>
        <v>0</v>
      </c>
      <c r="AS11">
        <f>PRODUCT(W17,AH11)</f>
        <v>0</v>
      </c>
      <c r="AT11">
        <f>PRODUCT(W18,AI11)</f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3">
        <f>PRODUCT(W13,BA11)</f>
        <v>0</v>
      </c>
      <c r="BN11" s="53">
        <f>PRODUCT(W14,BB11)</f>
        <v>0</v>
      </c>
      <c r="BO11" s="53">
        <f>PRODUCT(W15,BC11)</f>
        <v>0</v>
      </c>
      <c r="BP11" s="53">
        <f>PRODUCT(W16,BD11)</f>
        <v>0</v>
      </c>
      <c r="BQ11" s="53">
        <f>PRODUCT(W17,BE11)</f>
        <v>0</v>
      </c>
      <c r="BR11" s="53">
        <f>PRODUCT(W18,BF11)</f>
        <v>0</v>
      </c>
    </row>
    <row r="12" spans="1:70" ht="20" x14ac:dyDescent="0.4">
      <c r="B12" s="12" t="str">
        <f>'seznam druzstev'!D11</f>
        <v>Kuřim B</v>
      </c>
      <c r="C12" s="45">
        <f>'1'!K15</f>
        <v>23</v>
      </c>
      <c r="D12" s="45">
        <f>'2'!K15</f>
        <v>25</v>
      </c>
      <c r="E12" s="45">
        <f>'3'!K15</f>
        <v>25</v>
      </c>
      <c r="F12" s="45">
        <f>'4'!K15</f>
        <v>27</v>
      </c>
      <c r="G12" s="45">
        <f>'5'!K15</f>
        <v>27</v>
      </c>
      <c r="H12" s="45">
        <f>'6'!K15</f>
        <v>25</v>
      </c>
      <c r="I12" s="45">
        <f>'7'!K15</f>
        <v>0</v>
      </c>
      <c r="J12" s="45">
        <f>'8'!K15</f>
        <v>0</v>
      </c>
      <c r="K12" s="45">
        <f>'9'!K15</f>
        <v>0</v>
      </c>
      <c r="L12" s="45">
        <f>'10'!K15</f>
        <v>0</v>
      </c>
      <c r="M12" s="97">
        <f t="shared" si="10"/>
        <v>152</v>
      </c>
      <c r="N12" s="45">
        <f>_xlfn.RANK.EQ(M9:M23,M9:M23,)</f>
        <v>1</v>
      </c>
      <c r="O12" s="58">
        <f t="shared" si="0"/>
        <v>23</v>
      </c>
      <c r="P12" s="58">
        <f t="shared" si="11"/>
        <v>0</v>
      </c>
      <c r="Q12" s="58">
        <f t="shared" si="12"/>
        <v>23</v>
      </c>
      <c r="R12" s="58">
        <f t="shared" si="13"/>
        <v>129</v>
      </c>
      <c r="S12" s="58">
        <f>_xlfn.RANK.EQ(R9:R23,R9:R23)</f>
        <v>3</v>
      </c>
      <c r="T12" s="58">
        <f>'casy utok'!AI14</f>
        <v>91.35</v>
      </c>
      <c r="U12" s="101">
        <f t="shared" si="14"/>
        <v>3</v>
      </c>
      <c r="W12">
        <f>DELTA(V9,X12)</f>
        <v>0</v>
      </c>
      <c r="X12">
        <v>4</v>
      </c>
      <c r="Z12">
        <v>0</v>
      </c>
      <c r="AA12">
        <v>0</v>
      </c>
      <c r="AB12">
        <v>0</v>
      </c>
      <c r="AC12">
        <v>0</v>
      </c>
      <c r="AD12">
        <f t="shared" si="1"/>
        <v>23</v>
      </c>
      <c r="AE12">
        <f t="shared" si="2"/>
        <v>23</v>
      </c>
      <c r="AF12">
        <f t="shared" si="3"/>
        <v>0</v>
      </c>
      <c r="AG12">
        <f t="shared" si="4"/>
        <v>0</v>
      </c>
      <c r="AH12">
        <f t="shared" si="5"/>
        <v>0</v>
      </c>
      <c r="AI12">
        <f t="shared" si="6"/>
        <v>0</v>
      </c>
      <c r="AK12">
        <f>PRODUCT(W9,Z12)</f>
        <v>0</v>
      </c>
      <c r="AL12">
        <f>PRODUCT(W10,AA12)</f>
        <v>0</v>
      </c>
      <c r="AM12">
        <f>PRODUCT(W11,AB12)</f>
        <v>0</v>
      </c>
      <c r="AN12">
        <f>PRODUCT(W12,AC12)</f>
        <v>0</v>
      </c>
      <c r="AO12">
        <f>PRODUCT(W13,AD12)</f>
        <v>0</v>
      </c>
      <c r="AP12">
        <f>PRODUCT(W14,AE12)</f>
        <v>23</v>
      </c>
      <c r="AQ12">
        <f>PRODUCT(W15,AF12)</f>
        <v>0</v>
      </c>
      <c r="AR12">
        <f>PRODUCT(W16,AG12)</f>
        <v>0</v>
      </c>
      <c r="AS12">
        <f>PRODUCT(W17,AH12)</f>
        <v>0</v>
      </c>
      <c r="AT12">
        <f>PRODUCT(W18,AI12)</f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3">
        <f>PRODUCT(W13,BA12)</f>
        <v>0</v>
      </c>
      <c r="BN12" s="53">
        <f>PRODUCT(W14,BB12)</f>
        <v>0</v>
      </c>
      <c r="BO12" s="53">
        <f>PRODUCT(W15,BC12)</f>
        <v>0</v>
      </c>
      <c r="BP12" s="53">
        <f>PRODUCT(W16,BD12)</f>
        <v>0</v>
      </c>
      <c r="BQ12" s="53">
        <f>PRODUCT(W17,BE12)</f>
        <v>0</v>
      </c>
      <c r="BR12" s="53">
        <f>PRODUCT(W18,BF12)</f>
        <v>0</v>
      </c>
    </row>
    <row r="13" spans="1:70" ht="20" x14ac:dyDescent="0.4">
      <c r="B13" s="63" t="str">
        <f>'seznam druzstev'!D12</f>
        <v>Lelekovice A</v>
      </c>
      <c r="C13" s="64">
        <f>'1'!K16</f>
        <v>30</v>
      </c>
      <c r="D13" s="64">
        <f>'2'!K16</f>
        <v>30</v>
      </c>
      <c r="E13" s="64">
        <f>'3'!K16</f>
        <v>30</v>
      </c>
      <c r="F13" s="64">
        <f>'4'!K16</f>
        <v>30</v>
      </c>
      <c r="G13" s="64">
        <f>'5'!K16</f>
        <v>0</v>
      </c>
      <c r="H13" s="64">
        <f>'6'!K16</f>
        <v>30</v>
      </c>
      <c r="I13" s="64">
        <f>'7'!K16</f>
        <v>0</v>
      </c>
      <c r="J13" s="64">
        <f>'8'!K16</f>
        <v>0</v>
      </c>
      <c r="K13" s="64">
        <f>'9'!K16</f>
        <v>0</v>
      </c>
      <c r="L13" s="64">
        <f>'10'!K16</f>
        <v>0</v>
      </c>
      <c r="M13" s="98">
        <f t="shared" si="10"/>
        <v>150</v>
      </c>
      <c r="N13" s="64">
        <f>_xlfn.RANK.EQ(M9:M23,M9:M23,)</f>
        <v>2</v>
      </c>
      <c r="O13" s="65">
        <f t="shared" si="0"/>
        <v>0</v>
      </c>
      <c r="P13" s="65">
        <f t="shared" si="11"/>
        <v>0</v>
      </c>
      <c r="Q13" s="65">
        <f t="shared" si="12"/>
        <v>0</v>
      </c>
      <c r="R13" s="65">
        <f t="shared" si="13"/>
        <v>150</v>
      </c>
      <c r="S13" s="65">
        <f>_xlfn.RANK.EQ(R9:R23,R9:R23)</f>
        <v>1</v>
      </c>
      <c r="T13" s="65">
        <f>'casy utok'!AI15</f>
        <v>78.06</v>
      </c>
      <c r="U13" s="102">
        <f t="shared" si="14"/>
        <v>1</v>
      </c>
      <c r="W13">
        <f>DELTA(V9,X13)</f>
        <v>0</v>
      </c>
      <c r="X13">
        <v>5</v>
      </c>
      <c r="Z13">
        <v>0</v>
      </c>
      <c r="AA13">
        <v>0</v>
      </c>
      <c r="AB13">
        <v>0</v>
      </c>
      <c r="AC13">
        <v>0</v>
      </c>
      <c r="AD13">
        <f t="shared" si="1"/>
        <v>0</v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  <c r="AI13">
        <f t="shared" si="6"/>
        <v>0</v>
      </c>
      <c r="AK13">
        <f>PRODUCT(W9,Z13)</f>
        <v>0</v>
      </c>
      <c r="AL13">
        <f>PRODUCT(W10,AA13)</f>
        <v>0</v>
      </c>
      <c r="AM13">
        <f>PRODUCT(W11,AB13)</f>
        <v>0</v>
      </c>
      <c r="AN13">
        <f>PRODUCT(W12,AC13)</f>
        <v>0</v>
      </c>
      <c r="AO13">
        <f>PRODUCT(W13,AD13)</f>
        <v>0</v>
      </c>
      <c r="AP13">
        <f>PRODUCT(W14,AE13)</f>
        <v>0</v>
      </c>
      <c r="AQ13">
        <f>PRODUCT(W15,AF13)</f>
        <v>0</v>
      </c>
      <c r="AR13">
        <f>PRODUCT(W16,AG13)</f>
        <v>0</v>
      </c>
      <c r="AS13">
        <f>PRODUCT(W17,AH13)</f>
        <v>0</v>
      </c>
      <c r="AT13">
        <f>PRODUCT(W18,AI13)</f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3">
        <f>PRODUCT(W13,BA13)</f>
        <v>0</v>
      </c>
      <c r="BN13" s="53">
        <f>PRODUCT(W14,BB13)</f>
        <v>0</v>
      </c>
      <c r="BO13" s="53">
        <f>PRODUCT(W15,BC13)</f>
        <v>0</v>
      </c>
      <c r="BP13" s="53">
        <f>PRODUCT(W16,BD13)</f>
        <v>0</v>
      </c>
      <c r="BQ13" s="53">
        <f>PRODUCT(W17,BE13)</f>
        <v>0</v>
      </c>
      <c r="BR13" s="53">
        <f>PRODUCT(W18,BF13)</f>
        <v>0</v>
      </c>
    </row>
    <row r="14" spans="1:70" ht="20" x14ac:dyDescent="0.4">
      <c r="B14" s="12" t="str">
        <f>'seznam druzstev'!D13</f>
        <v>Nesvačilka</v>
      </c>
      <c r="C14" s="45">
        <f>'1'!K17</f>
        <v>0</v>
      </c>
      <c r="D14" s="45">
        <f>'2'!K17</f>
        <v>0</v>
      </c>
      <c r="E14" s="45">
        <f>'3'!K17</f>
        <v>19</v>
      </c>
      <c r="F14" s="45">
        <f>'4'!K17</f>
        <v>23</v>
      </c>
      <c r="G14" s="45">
        <f>'5'!K17</f>
        <v>0</v>
      </c>
      <c r="H14" s="45">
        <f>'6'!K17</f>
        <v>19</v>
      </c>
      <c r="I14" s="45">
        <f>'7'!K17</f>
        <v>0</v>
      </c>
      <c r="J14" s="45">
        <f>'8'!K17</f>
        <v>0</v>
      </c>
      <c r="K14" s="45">
        <f>'9'!K17</f>
        <v>0</v>
      </c>
      <c r="L14" s="45">
        <f>'10'!K17</f>
        <v>0</v>
      </c>
      <c r="M14" s="97">
        <f t="shared" si="10"/>
        <v>61</v>
      </c>
      <c r="N14" s="45">
        <f>_xlfn.RANK.EQ(M9:M23,M9:M23,)</f>
        <v>7</v>
      </c>
      <c r="O14" s="58">
        <f t="shared" si="0"/>
        <v>0</v>
      </c>
      <c r="P14" s="58">
        <f t="shared" si="11"/>
        <v>0</v>
      </c>
      <c r="Q14" s="58">
        <f t="shared" si="12"/>
        <v>0</v>
      </c>
      <c r="R14" s="58">
        <f t="shared" si="13"/>
        <v>61</v>
      </c>
      <c r="S14" s="58">
        <f>_xlfn.RANK.EQ(R9:R23,R9:R23)</f>
        <v>7</v>
      </c>
      <c r="T14" s="58">
        <f>'casy utok'!AI16</f>
        <v>319.57</v>
      </c>
      <c r="U14" s="101">
        <f t="shared" si="14"/>
        <v>7</v>
      </c>
      <c r="W14">
        <f>DELTA(V9,X14)</f>
        <v>1</v>
      </c>
      <c r="X14">
        <v>6</v>
      </c>
      <c r="Z14">
        <v>0</v>
      </c>
      <c r="AA14">
        <v>0</v>
      </c>
      <c r="AB14">
        <v>0</v>
      </c>
      <c r="AC14">
        <v>0</v>
      </c>
      <c r="AD14">
        <f t="shared" si="1"/>
        <v>0</v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  <c r="AI14">
        <f t="shared" si="6"/>
        <v>0</v>
      </c>
      <c r="AK14">
        <f>PRODUCT(W9,Z14)</f>
        <v>0</v>
      </c>
      <c r="AL14">
        <f>PRODUCT(W10,AA14)</f>
        <v>0</v>
      </c>
      <c r="AM14">
        <f>PRODUCT(W11,AB14)</f>
        <v>0</v>
      </c>
      <c r="AN14">
        <f>PRODUCT(W12,AC14)</f>
        <v>0</v>
      </c>
      <c r="AO14">
        <f>PRODUCT(W13,AD14)</f>
        <v>0</v>
      </c>
      <c r="AP14">
        <f>PRODUCT(W14,AE14)</f>
        <v>0</v>
      </c>
      <c r="AQ14">
        <f>PRODUCT(W15,AF14)</f>
        <v>0</v>
      </c>
      <c r="AR14">
        <f>PRODUCT(W16,AG14)</f>
        <v>0</v>
      </c>
      <c r="AS14">
        <f>PRODUCT(W17,AH14)</f>
        <v>0</v>
      </c>
      <c r="AT14">
        <f>PRODUCT(W18,AI14)</f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3">
        <f>PRODUCT(W13,BA14)</f>
        <v>0</v>
      </c>
      <c r="BN14" s="53">
        <f>PRODUCT(W14,BB14)</f>
        <v>0</v>
      </c>
      <c r="BO14" s="53">
        <f>PRODUCT(W15,BC14)</f>
        <v>0</v>
      </c>
      <c r="BP14" s="53">
        <f>PRODUCT(W16,BD14)</f>
        <v>0</v>
      </c>
      <c r="BQ14" s="53">
        <f>PRODUCT(W17,BE14)</f>
        <v>0</v>
      </c>
      <c r="BR14" s="53">
        <f>PRODUCT(W18,BF14)</f>
        <v>0</v>
      </c>
    </row>
    <row r="15" spans="1:70" ht="20" x14ac:dyDescent="0.4">
      <c r="B15" s="63" t="str">
        <f>'seznam druzstev'!D14</f>
        <v>Přísnotice</v>
      </c>
      <c r="C15" s="64">
        <f>'1'!K18</f>
        <v>21</v>
      </c>
      <c r="D15" s="64">
        <f>'2'!K18</f>
        <v>23</v>
      </c>
      <c r="E15" s="64">
        <f>'3'!K18</f>
        <v>21</v>
      </c>
      <c r="F15" s="64">
        <f>'4'!K18</f>
        <v>19</v>
      </c>
      <c r="G15" s="64">
        <f>'5'!K18</f>
        <v>25</v>
      </c>
      <c r="H15" s="64">
        <f>'6'!K18</f>
        <v>17</v>
      </c>
      <c r="I15" s="64">
        <f>'7'!K18</f>
        <v>0</v>
      </c>
      <c r="J15" s="64">
        <f>'8'!K18</f>
        <v>0</v>
      </c>
      <c r="K15" s="64">
        <f>'9'!K18</f>
        <v>0</v>
      </c>
      <c r="L15" s="64">
        <f>'10'!K18</f>
        <v>0</v>
      </c>
      <c r="M15" s="98">
        <f t="shared" si="10"/>
        <v>126</v>
      </c>
      <c r="N15" s="64">
        <f>_xlfn.RANK.EQ(M9:M23,M9:M23,)</f>
        <v>4</v>
      </c>
      <c r="O15" s="65">
        <f t="shared" si="0"/>
        <v>17</v>
      </c>
      <c r="P15" s="65">
        <f t="shared" si="11"/>
        <v>0</v>
      </c>
      <c r="Q15" s="65">
        <f t="shared" si="12"/>
        <v>17</v>
      </c>
      <c r="R15" s="65">
        <f t="shared" si="13"/>
        <v>109</v>
      </c>
      <c r="S15" s="65">
        <f>_xlfn.RANK.EQ(R9:R23,R9:R23)</f>
        <v>5</v>
      </c>
      <c r="T15" s="65">
        <f>'casy utok'!AI17</f>
        <v>191.52</v>
      </c>
      <c r="U15" s="102">
        <f t="shared" si="14"/>
        <v>5</v>
      </c>
      <c r="W15">
        <f>DELTA(V9,X15)</f>
        <v>0</v>
      </c>
      <c r="X15">
        <v>7</v>
      </c>
      <c r="Z15">
        <v>0</v>
      </c>
      <c r="AA15">
        <v>0</v>
      </c>
      <c r="AB15">
        <v>0</v>
      </c>
      <c r="AC15">
        <v>0</v>
      </c>
      <c r="AD15">
        <f t="shared" si="1"/>
        <v>19</v>
      </c>
      <c r="AE15">
        <f t="shared" si="2"/>
        <v>17</v>
      </c>
      <c r="AF15">
        <f t="shared" si="3"/>
        <v>0</v>
      </c>
      <c r="AG15">
        <f t="shared" si="4"/>
        <v>0</v>
      </c>
      <c r="AH15">
        <f t="shared" si="5"/>
        <v>0</v>
      </c>
      <c r="AI15">
        <f t="shared" si="6"/>
        <v>0</v>
      </c>
      <c r="AK15">
        <f>PRODUCT(W9,Z15)</f>
        <v>0</v>
      </c>
      <c r="AL15">
        <f>PRODUCT(W10,AA15)</f>
        <v>0</v>
      </c>
      <c r="AM15">
        <f>PRODUCT(W12,AB15)</f>
        <v>0</v>
      </c>
      <c r="AN15">
        <f>PRODUCT(W12,AC15)</f>
        <v>0</v>
      </c>
      <c r="AO15">
        <f>PRODUCT(W13,AD15)</f>
        <v>0</v>
      </c>
      <c r="AP15">
        <f>PRODUCT(W14,AE15)</f>
        <v>17</v>
      </c>
      <c r="AQ15">
        <f>PRODUCT(W15,AF15)</f>
        <v>0</v>
      </c>
      <c r="AR15">
        <f>PRODUCT(W16,AG15)</f>
        <v>0</v>
      </c>
      <c r="AS15">
        <f>PRODUCT(W17,AH15)</f>
        <v>0</v>
      </c>
      <c r="AT15">
        <f>PRODUCT(W18,AI15)</f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3">
        <f>PRODUCT(W13,BA15)</f>
        <v>0</v>
      </c>
      <c r="BN15" s="53">
        <f>PRODUCT(W14,BB15)</f>
        <v>0</v>
      </c>
      <c r="BO15" s="53">
        <f>PRODUCT(W15,BC15)</f>
        <v>0</v>
      </c>
      <c r="BP15" s="53">
        <f>PRODUCT(W16,BD15)</f>
        <v>0</v>
      </c>
      <c r="BQ15" s="53">
        <f>PRODUCT(W17,BE15)</f>
        <v>0</v>
      </c>
      <c r="BR15" s="53">
        <f>PRODUCT(W18,BF15)</f>
        <v>0</v>
      </c>
    </row>
    <row r="16" spans="1:70" ht="20" x14ac:dyDescent="0.4">
      <c r="B16" s="12" t="str">
        <f>'seznam druzstev'!D15</f>
        <v>Syrovice</v>
      </c>
      <c r="C16" s="45">
        <f>'1'!K19</f>
        <v>19</v>
      </c>
      <c r="D16" s="45">
        <f>'2'!K19</f>
        <v>21</v>
      </c>
      <c r="E16" s="45">
        <f>'3'!K19</f>
        <v>23</v>
      </c>
      <c r="F16" s="45">
        <f>'4'!K19</f>
        <v>0</v>
      </c>
      <c r="G16" s="45">
        <f>'5'!K19</f>
        <v>23</v>
      </c>
      <c r="H16" s="45">
        <f>'6'!K19</f>
        <v>21</v>
      </c>
      <c r="I16" s="45">
        <f>'7'!K19</f>
        <v>0</v>
      </c>
      <c r="J16" s="45">
        <f>'8'!K19</f>
        <v>0</v>
      </c>
      <c r="K16" s="45">
        <f>'9'!K19</f>
        <v>0</v>
      </c>
      <c r="L16" s="45">
        <f>'10'!K19</f>
        <v>0</v>
      </c>
      <c r="M16" s="97">
        <f t="shared" si="10"/>
        <v>107</v>
      </c>
      <c r="N16" s="45">
        <f>_xlfn.RANK.EQ(M9:M23,M9:M23,)</f>
        <v>6</v>
      </c>
      <c r="O16" s="58">
        <f t="shared" si="0"/>
        <v>0</v>
      </c>
      <c r="P16" s="58">
        <f t="shared" si="11"/>
        <v>0</v>
      </c>
      <c r="Q16" s="58">
        <f t="shared" si="12"/>
        <v>0</v>
      </c>
      <c r="R16" s="58">
        <f t="shared" si="13"/>
        <v>107</v>
      </c>
      <c r="S16" s="58">
        <f>_xlfn.RANK.EQ(R9:R23,R9:R23)</f>
        <v>6</v>
      </c>
      <c r="T16" s="58">
        <f>'casy utok'!AI18</f>
        <v>111.55000000000001</v>
      </c>
      <c r="U16" s="101">
        <f t="shared" si="14"/>
        <v>6</v>
      </c>
      <c r="W16">
        <f>DELTA(V9,X16)</f>
        <v>0</v>
      </c>
      <c r="X16">
        <v>8</v>
      </c>
      <c r="Z16">
        <v>0</v>
      </c>
      <c r="AA16">
        <v>0</v>
      </c>
      <c r="AB16">
        <v>0</v>
      </c>
      <c r="AC16">
        <v>0</v>
      </c>
      <c r="AD16">
        <f t="shared" si="1"/>
        <v>0</v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  <c r="AI16">
        <f t="shared" si="6"/>
        <v>0</v>
      </c>
      <c r="AK16">
        <f>PRODUCT(W9,Z16)</f>
        <v>0</v>
      </c>
      <c r="AL16">
        <f>PRODUCT(W10,AA16)</f>
        <v>0</v>
      </c>
      <c r="AM16">
        <f>PRODUCT(W11,AB16)</f>
        <v>0</v>
      </c>
      <c r="AN16">
        <f>PRODUCT(W12,AC16)</f>
        <v>0</v>
      </c>
      <c r="AO16">
        <f>PRODUCT(W13,AD16)</f>
        <v>0</v>
      </c>
      <c r="AP16">
        <f>PRODUCT(W14,AE16)</f>
        <v>0</v>
      </c>
      <c r="AQ16">
        <f>PRODUCT(W15,AF16)</f>
        <v>0</v>
      </c>
      <c r="AR16">
        <f>PRODUCT(W16,AG16)</f>
        <v>0</v>
      </c>
      <c r="AS16">
        <f>PRODUCT(W17,AH16)</f>
        <v>0</v>
      </c>
      <c r="AT16">
        <f>PRODUCT(W18,AI16)</f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3">
        <f>PRODUCT(W13,BA16)</f>
        <v>0</v>
      </c>
      <c r="BN16" s="53">
        <f>PRODUCT(W14,BB16)</f>
        <v>0</v>
      </c>
      <c r="BO16" s="53">
        <f>PRODUCT(W15,BC16)</f>
        <v>0</v>
      </c>
      <c r="BP16" s="53">
        <f>PRODUCT(W16,BD16)</f>
        <v>0</v>
      </c>
      <c r="BQ16" s="53">
        <f>PRODUCT(W17,BE16)</f>
        <v>0</v>
      </c>
      <c r="BR16" s="53">
        <f>PRODUCT(W18,BF16)</f>
        <v>0</v>
      </c>
    </row>
    <row r="17" spans="2:70" ht="20" x14ac:dyDescent="0.4">
      <c r="B17" s="63" t="str">
        <f>'seznam druzstev'!D16</f>
        <v>Veverská Bítýška</v>
      </c>
      <c r="C17" s="64">
        <f>'1'!K20</f>
        <v>0</v>
      </c>
      <c r="D17" s="64">
        <f>'2'!K20</f>
        <v>0</v>
      </c>
      <c r="E17" s="64">
        <f>'3'!K20</f>
        <v>0</v>
      </c>
      <c r="F17" s="64">
        <f>'4'!K20</f>
        <v>21</v>
      </c>
      <c r="G17" s="64">
        <f>'5'!K20</f>
        <v>0</v>
      </c>
      <c r="H17" s="64">
        <f>'6'!K20</f>
        <v>15</v>
      </c>
      <c r="I17" s="64">
        <f>'7'!K20</f>
        <v>0</v>
      </c>
      <c r="J17" s="64">
        <f>'8'!K20</f>
        <v>0</v>
      </c>
      <c r="K17" s="64">
        <f>'9'!K20</f>
        <v>0</v>
      </c>
      <c r="L17" s="64">
        <f>'10'!K20</f>
        <v>0</v>
      </c>
      <c r="M17" s="98">
        <f t="shared" si="10"/>
        <v>36</v>
      </c>
      <c r="N17" s="64">
        <f>_xlfn.RANK.EQ(M9:M23,M9:M23,)</f>
        <v>8</v>
      </c>
      <c r="O17" s="65">
        <f t="shared" si="0"/>
        <v>0</v>
      </c>
      <c r="P17" s="65">
        <f t="shared" si="11"/>
        <v>0</v>
      </c>
      <c r="Q17" s="65">
        <f t="shared" si="12"/>
        <v>0</v>
      </c>
      <c r="R17" s="65">
        <f t="shared" si="13"/>
        <v>36</v>
      </c>
      <c r="S17" s="65">
        <f>_xlfn.RANK.EQ(R9:R23,R9:R23)</f>
        <v>8</v>
      </c>
      <c r="T17" s="65">
        <f>'casy utok'!AI19</f>
        <v>430.95999999999992</v>
      </c>
      <c r="U17" s="102">
        <f t="shared" si="14"/>
        <v>8</v>
      </c>
      <c r="W17">
        <f>DELTA(V9,X17)</f>
        <v>0</v>
      </c>
      <c r="X17">
        <v>9</v>
      </c>
      <c r="Z17">
        <v>0</v>
      </c>
      <c r="AA17">
        <v>0</v>
      </c>
      <c r="AB17">
        <v>0</v>
      </c>
      <c r="AC17">
        <v>0</v>
      </c>
      <c r="AD17">
        <f t="shared" si="1"/>
        <v>0</v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  <c r="AI17">
        <f t="shared" si="6"/>
        <v>0</v>
      </c>
      <c r="AK17">
        <f>PRODUCT(W9,Z17)</f>
        <v>0</v>
      </c>
      <c r="AL17">
        <f>PRODUCT(W10,AA17)</f>
        <v>0</v>
      </c>
      <c r="AM17">
        <f>PRODUCT(W11,AB17)</f>
        <v>0</v>
      </c>
      <c r="AN17">
        <f>PRODUCT(W12,AC17)</f>
        <v>0</v>
      </c>
      <c r="AO17">
        <f>PRODUCT(W13,AD17)</f>
        <v>0</v>
      </c>
      <c r="AP17">
        <f>PRODUCT(W14,AE17)</f>
        <v>0</v>
      </c>
      <c r="AQ17">
        <f>PRODUCT(W15,AF17)</f>
        <v>0</v>
      </c>
      <c r="AR17">
        <f>PRODUCT(W16,AG17)</f>
        <v>0</v>
      </c>
      <c r="AS17">
        <f>PRODUCT(W17,AH17)</f>
        <v>0</v>
      </c>
      <c r="AT17">
        <f>PRODUCT(W18,AI17)</f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3">
        <f>PRODUCT(W13,BA17)</f>
        <v>0</v>
      </c>
      <c r="BN17" s="53">
        <f>PRODUCT(W14,BB17)</f>
        <v>0</v>
      </c>
      <c r="BO17" s="53">
        <f>PRODUCT(W15,BC17)</f>
        <v>0</v>
      </c>
      <c r="BP17" s="53">
        <f>PRODUCT(W16,BD17)</f>
        <v>0</v>
      </c>
      <c r="BQ17" s="53">
        <f>PRODUCT(W17,BE17)</f>
        <v>0</v>
      </c>
      <c r="BR17" s="53">
        <f>PRODUCT(W18,BF17)</f>
        <v>0</v>
      </c>
    </row>
    <row r="18" spans="2:70" ht="20" x14ac:dyDescent="0.4">
      <c r="B18" s="12">
        <f>'seznam druzstev'!D17</f>
        <v>0</v>
      </c>
      <c r="C18" s="45">
        <f>'1'!K21</f>
        <v>0</v>
      </c>
      <c r="D18" s="45">
        <f>'2'!K21</f>
        <v>0</v>
      </c>
      <c r="E18" s="45">
        <f>'3'!K21</f>
        <v>0</v>
      </c>
      <c r="F18" s="45">
        <f>'4'!K21</f>
        <v>0</v>
      </c>
      <c r="G18" s="45">
        <f>'5'!K21</f>
        <v>0</v>
      </c>
      <c r="H18" s="45">
        <f>'6'!K21</f>
        <v>0</v>
      </c>
      <c r="I18" s="45">
        <f>'7'!K21</f>
        <v>0</v>
      </c>
      <c r="J18" s="45">
        <f>'8'!K21</f>
        <v>0</v>
      </c>
      <c r="K18" s="45">
        <f>'9'!K21</f>
        <v>0</v>
      </c>
      <c r="L18" s="45">
        <f>'10'!K21</f>
        <v>0</v>
      </c>
      <c r="M18" s="97">
        <f t="shared" si="10"/>
        <v>0</v>
      </c>
      <c r="N18" s="45">
        <f>_xlfn.RANK.EQ(M9:M23,M9:M23,)</f>
        <v>9</v>
      </c>
      <c r="O18" s="58">
        <f t="shared" si="0"/>
        <v>0</v>
      </c>
      <c r="P18" s="58">
        <f t="shared" si="11"/>
        <v>0</v>
      </c>
      <c r="Q18" s="58">
        <f t="shared" si="12"/>
        <v>0</v>
      </c>
      <c r="R18" s="58">
        <f t="shared" si="13"/>
        <v>0</v>
      </c>
      <c r="S18" s="58">
        <f>_xlfn.RANK.EQ(R9:R23,R9:R23)</f>
        <v>9</v>
      </c>
      <c r="T18" s="58">
        <f>'casy utok'!AI20</f>
        <v>600</v>
      </c>
      <c r="U18" s="101">
        <f t="shared" si="14"/>
        <v>9</v>
      </c>
      <c r="W18">
        <f>DELTA(V9,X18)</f>
        <v>0</v>
      </c>
      <c r="X18">
        <v>10</v>
      </c>
      <c r="Z18">
        <v>0</v>
      </c>
      <c r="AA18">
        <v>0</v>
      </c>
      <c r="AB18">
        <v>0</v>
      </c>
      <c r="AC18">
        <v>0</v>
      </c>
      <c r="AD18">
        <f t="shared" si="1"/>
        <v>0</v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  <c r="AI18">
        <f t="shared" si="6"/>
        <v>0</v>
      </c>
      <c r="AK18">
        <f>PRODUCT(W9,Z18)</f>
        <v>0</v>
      </c>
      <c r="AL18">
        <f>PRODUCT(W10,AA18)</f>
        <v>0</v>
      </c>
      <c r="AM18">
        <f>PRODUCT(W11,AB18)</f>
        <v>0</v>
      </c>
      <c r="AN18">
        <f>PRODUCT(W12,AC18)</f>
        <v>0</v>
      </c>
      <c r="AO18">
        <f>PRODUCT(W13,AD18)</f>
        <v>0</v>
      </c>
      <c r="AP18">
        <f>PRODUCT(W14,AE18)</f>
        <v>0</v>
      </c>
      <c r="AQ18">
        <f>PRODUCT(W15,AF18)</f>
        <v>0</v>
      </c>
      <c r="AR18">
        <f>PRODUCT(W16,AG18)</f>
        <v>0</v>
      </c>
      <c r="AS18">
        <f>PRODUCT(W17,AH18)</f>
        <v>0</v>
      </c>
      <c r="AT18">
        <f>PRODUCT(W18,AI18)</f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3">
        <f>PRODUCT(W13,BA18)</f>
        <v>0</v>
      </c>
      <c r="BN18" s="53">
        <f>PRODUCT(W14,BB18)</f>
        <v>0</v>
      </c>
      <c r="BO18" s="53">
        <f>PRODUCT(W15,BC18)</f>
        <v>0</v>
      </c>
      <c r="BP18" s="53">
        <f>PRODUCT(W16,BD18)</f>
        <v>0</v>
      </c>
      <c r="BQ18" s="53">
        <f>PRODUCT(W17,BE18)</f>
        <v>0</v>
      </c>
      <c r="BR18" s="53">
        <f>PRODUCT(W18,BF18)</f>
        <v>0</v>
      </c>
    </row>
    <row r="19" spans="2:70" ht="20" x14ac:dyDescent="0.4">
      <c r="B19" s="63">
        <f>'seznam druzstev'!D18</f>
        <v>0</v>
      </c>
      <c r="C19" s="64">
        <f>'1'!K22</f>
        <v>0</v>
      </c>
      <c r="D19" s="64">
        <f>'2'!K22</f>
        <v>0</v>
      </c>
      <c r="E19" s="64">
        <f>'3'!K22</f>
        <v>0</v>
      </c>
      <c r="F19" s="64">
        <f>'4'!K22</f>
        <v>0</v>
      </c>
      <c r="G19" s="64">
        <f>'5'!K22</f>
        <v>0</v>
      </c>
      <c r="H19" s="64">
        <f>'6'!K22</f>
        <v>0</v>
      </c>
      <c r="I19" s="64">
        <f>'7'!K22</f>
        <v>0</v>
      </c>
      <c r="J19" s="64">
        <f>'8'!K22</f>
        <v>0</v>
      </c>
      <c r="K19" s="64">
        <f>'9'!K22</f>
        <v>0</v>
      </c>
      <c r="L19" s="64">
        <f>'10'!K22</f>
        <v>0</v>
      </c>
      <c r="M19" s="98">
        <f t="shared" si="10"/>
        <v>0</v>
      </c>
      <c r="N19" s="64">
        <f>_xlfn.RANK.EQ(M9:M23,M9:M23,)</f>
        <v>9</v>
      </c>
      <c r="O19" s="65">
        <f t="shared" si="0"/>
        <v>0</v>
      </c>
      <c r="P19" s="65">
        <f t="shared" si="11"/>
        <v>0</v>
      </c>
      <c r="Q19" s="65">
        <f t="shared" si="12"/>
        <v>0</v>
      </c>
      <c r="R19" s="65">
        <f t="shared" si="13"/>
        <v>0</v>
      </c>
      <c r="S19" s="65">
        <f>_xlfn.RANK.EQ(R9:R23,R9:R23)</f>
        <v>9</v>
      </c>
      <c r="T19" s="65">
        <f>'casy utok'!AI21</f>
        <v>600</v>
      </c>
      <c r="U19" s="102">
        <f t="shared" si="14"/>
        <v>9</v>
      </c>
      <c r="Z19">
        <v>0</v>
      </c>
      <c r="AA19">
        <v>0</v>
      </c>
      <c r="AB19">
        <v>0</v>
      </c>
      <c r="AC19">
        <v>0</v>
      </c>
      <c r="AD19">
        <f t="shared" si="1"/>
        <v>0</v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  <c r="AI19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3">
        <f>PRODUCT(W13,BA19)</f>
        <v>0</v>
      </c>
      <c r="BN19" s="53">
        <f>PRODUCT(W14,BB19)</f>
        <v>0</v>
      </c>
      <c r="BO19" s="53">
        <f>PRODUCT(W15,BC19)</f>
        <v>0</v>
      </c>
      <c r="BP19" s="53">
        <f>PRODUCT(W16,BD19)</f>
        <v>0</v>
      </c>
      <c r="BQ19" s="53">
        <f>PRODUCT(W17,BE19)</f>
        <v>0</v>
      </c>
      <c r="BR19" s="53">
        <f>PRODUCT(W18,BF19)</f>
        <v>0</v>
      </c>
    </row>
    <row r="20" spans="2:70" ht="20" x14ac:dyDescent="0.4">
      <c r="B20" s="12">
        <f>'seznam druzstev'!D19</f>
        <v>0</v>
      </c>
      <c r="C20" s="45">
        <f>'1'!K23</f>
        <v>0</v>
      </c>
      <c r="D20" s="45">
        <f>'2'!K23</f>
        <v>0</v>
      </c>
      <c r="E20" s="45">
        <f>'3'!K23</f>
        <v>0</v>
      </c>
      <c r="F20" s="45">
        <f>'4'!K23</f>
        <v>0</v>
      </c>
      <c r="G20" s="45">
        <f>'5'!K23</f>
        <v>0</v>
      </c>
      <c r="H20" s="45">
        <f>'6'!K23</f>
        <v>0</v>
      </c>
      <c r="I20" s="45">
        <f>'7'!K23</f>
        <v>0</v>
      </c>
      <c r="J20" s="45">
        <f>'8'!K23</f>
        <v>0</v>
      </c>
      <c r="K20" s="45">
        <f>'9'!K23</f>
        <v>0</v>
      </c>
      <c r="L20" s="45">
        <f>'10'!K23</f>
        <v>0</v>
      </c>
      <c r="M20" s="97">
        <f t="shared" si="10"/>
        <v>0</v>
      </c>
      <c r="N20" s="45">
        <f>_xlfn.RANK.EQ(M9:M23,M9:M23,)</f>
        <v>9</v>
      </c>
      <c r="O20" s="58">
        <f t="shared" si="0"/>
        <v>0</v>
      </c>
      <c r="P20" s="58">
        <f t="shared" si="11"/>
        <v>0</v>
      </c>
      <c r="Q20" s="58">
        <f t="shared" si="12"/>
        <v>0</v>
      </c>
      <c r="R20" s="58">
        <f t="shared" si="13"/>
        <v>0</v>
      </c>
      <c r="S20" s="58">
        <f>_xlfn.RANK.EQ(R9:R23,R9:R23)</f>
        <v>9</v>
      </c>
      <c r="T20" s="58">
        <f>'casy utok'!AI22</f>
        <v>600</v>
      </c>
      <c r="U20" s="101">
        <f t="shared" si="14"/>
        <v>9</v>
      </c>
      <c r="Z20">
        <v>0</v>
      </c>
      <c r="AA20">
        <v>0</v>
      </c>
      <c r="AB20">
        <v>0</v>
      </c>
      <c r="AC20">
        <v>0</v>
      </c>
      <c r="AD20">
        <f t="shared" si="1"/>
        <v>0</v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  <c r="AI2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3">
        <f>PRODUCT(W13,BA20)</f>
        <v>0</v>
      </c>
      <c r="BN20" s="53">
        <f>PRODUCT(W14,BB20)</f>
        <v>0</v>
      </c>
      <c r="BO20" s="53">
        <f>PRODUCT(W15,BC20)</f>
        <v>0</v>
      </c>
      <c r="BP20" s="53">
        <f>PRODUCT(W16,BD20)</f>
        <v>0</v>
      </c>
      <c r="BQ20" s="53">
        <f>PRODUCT(W17,BE20)</f>
        <v>0</v>
      </c>
      <c r="BR20" s="53">
        <f>PRODUCT(W18,BF20)</f>
        <v>0</v>
      </c>
    </row>
    <row r="21" spans="2:70" ht="20" x14ac:dyDescent="0.4">
      <c r="B21" s="63">
        <f>'seznam druzstev'!D20</f>
        <v>0</v>
      </c>
      <c r="C21" s="64">
        <f>'1'!K24</f>
        <v>0</v>
      </c>
      <c r="D21" s="64">
        <f>'2'!K24</f>
        <v>0</v>
      </c>
      <c r="E21" s="64">
        <f>'3'!K24</f>
        <v>0</v>
      </c>
      <c r="F21" s="64">
        <f>'4'!K24</f>
        <v>0</v>
      </c>
      <c r="G21" s="64">
        <f>'5'!K24</f>
        <v>0</v>
      </c>
      <c r="H21" s="64">
        <f>'6'!K24</f>
        <v>0</v>
      </c>
      <c r="I21" s="64">
        <f>'7'!K24</f>
        <v>0</v>
      </c>
      <c r="J21" s="64">
        <f>'8'!K24</f>
        <v>0</v>
      </c>
      <c r="K21" s="64">
        <f>'9'!K24</f>
        <v>0</v>
      </c>
      <c r="L21" s="64">
        <f>'10'!K24</f>
        <v>0</v>
      </c>
      <c r="M21" s="98">
        <f t="shared" si="10"/>
        <v>0</v>
      </c>
      <c r="N21" s="64">
        <f>_xlfn.RANK.EQ(M9:M23,M9:M23,)</f>
        <v>9</v>
      </c>
      <c r="O21" s="65">
        <f t="shared" si="0"/>
        <v>0</v>
      </c>
      <c r="P21" s="65">
        <f t="shared" si="11"/>
        <v>0</v>
      </c>
      <c r="Q21" s="65">
        <f t="shared" si="12"/>
        <v>0</v>
      </c>
      <c r="R21" s="65">
        <f t="shared" si="13"/>
        <v>0</v>
      </c>
      <c r="S21" s="65">
        <f>_xlfn.RANK.EQ(R9:R23,R9:R23)</f>
        <v>9</v>
      </c>
      <c r="T21" s="65">
        <f>'casy utok'!AI23</f>
        <v>600</v>
      </c>
      <c r="U21" s="102">
        <f t="shared" si="14"/>
        <v>9</v>
      </c>
      <c r="Z21">
        <v>0</v>
      </c>
      <c r="AA21">
        <v>0</v>
      </c>
      <c r="AB21">
        <v>0</v>
      </c>
      <c r="AC21">
        <v>0</v>
      </c>
      <c r="AD21">
        <f t="shared" si="1"/>
        <v>0</v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  <c r="AI21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3">
        <f>PRODUCT(W13,BA21)</f>
        <v>0</v>
      </c>
      <c r="BN21" s="53">
        <f>PRODUCT(W14,BB21)</f>
        <v>0</v>
      </c>
      <c r="BO21" s="53">
        <f>PRODUCT(W15,BC21)</f>
        <v>0</v>
      </c>
      <c r="BP21" s="53">
        <f>PRODUCT(W16,BD21)</f>
        <v>0</v>
      </c>
      <c r="BQ21" s="53">
        <f>PRODUCT(W17,BE21)</f>
        <v>0</v>
      </c>
      <c r="BR21" s="53">
        <f>PRODUCT(W18,BF21)</f>
        <v>0</v>
      </c>
    </row>
    <row r="22" spans="2:70" ht="20" x14ac:dyDescent="0.4">
      <c r="B22" s="12">
        <f>'seznam druzstev'!D21</f>
        <v>0</v>
      </c>
      <c r="C22" s="45">
        <f>'1'!K25</f>
        <v>0</v>
      </c>
      <c r="D22" s="45">
        <f>'2'!K25</f>
        <v>0</v>
      </c>
      <c r="E22" s="45">
        <f>'3'!K25</f>
        <v>0</v>
      </c>
      <c r="F22" s="45">
        <f>'4'!K25</f>
        <v>0</v>
      </c>
      <c r="G22" s="45">
        <f>'5'!K25</f>
        <v>0</v>
      </c>
      <c r="H22" s="45">
        <f>'6'!K25</f>
        <v>0</v>
      </c>
      <c r="I22" s="45">
        <f>'7'!K25</f>
        <v>0</v>
      </c>
      <c r="J22" s="45">
        <f>'8'!K25</f>
        <v>0</v>
      </c>
      <c r="K22" s="45">
        <f>'9'!K25</f>
        <v>0</v>
      </c>
      <c r="L22" s="45">
        <f>'10'!K25</f>
        <v>0</v>
      </c>
      <c r="M22" s="97">
        <f t="shared" si="10"/>
        <v>0</v>
      </c>
      <c r="N22" s="45">
        <f>_xlfn.RANK.EQ(M9:M23,M9:M23,)</f>
        <v>9</v>
      </c>
      <c r="O22" s="58">
        <f t="shared" si="0"/>
        <v>0</v>
      </c>
      <c r="P22" s="58">
        <f t="shared" si="11"/>
        <v>0</v>
      </c>
      <c r="Q22" s="58">
        <f t="shared" si="12"/>
        <v>0</v>
      </c>
      <c r="R22" s="58">
        <f t="shared" si="13"/>
        <v>0</v>
      </c>
      <c r="S22" s="58">
        <f>_xlfn.RANK.EQ(R9:R23,R9:R23)</f>
        <v>9</v>
      </c>
      <c r="T22" s="58">
        <f>'casy utok'!AI24</f>
        <v>600</v>
      </c>
      <c r="U22" s="101">
        <f t="shared" si="14"/>
        <v>9</v>
      </c>
      <c r="Z22">
        <v>0</v>
      </c>
      <c r="AA22">
        <v>0</v>
      </c>
      <c r="AB22">
        <v>0</v>
      </c>
      <c r="AC22">
        <v>0</v>
      </c>
      <c r="AD22">
        <f t="shared" si="1"/>
        <v>0</v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  <c r="AI22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3">
        <f>PRODUCT(W13,BA22)</f>
        <v>0</v>
      </c>
      <c r="BN22" s="53">
        <f>PRODUCT(W14,BB22)</f>
        <v>0</v>
      </c>
      <c r="BO22" s="53">
        <f>PRODUCT(W15,BC22)</f>
        <v>0</v>
      </c>
      <c r="BP22" s="53">
        <f>PRODUCT(W16,BD22)</f>
        <v>0</v>
      </c>
      <c r="BQ22" s="53">
        <f>PRODUCT(W17,BE22)</f>
        <v>0</v>
      </c>
      <c r="BR22" s="53">
        <f>PRODUCT(W18,BF22)</f>
        <v>0</v>
      </c>
    </row>
    <row r="23" spans="2:70" ht="20.5" thickBot="1" x14ac:dyDescent="0.45">
      <c r="B23" s="66">
        <f>'seznam druzstev'!D22</f>
        <v>0</v>
      </c>
      <c r="C23" s="67">
        <f>'1'!K26</f>
        <v>0</v>
      </c>
      <c r="D23" s="67">
        <f>'2'!K26</f>
        <v>0</v>
      </c>
      <c r="E23" s="67">
        <f>'3'!K26</f>
        <v>0</v>
      </c>
      <c r="F23" s="67">
        <f>'4'!K26</f>
        <v>0</v>
      </c>
      <c r="G23" s="67">
        <f>'5'!K26</f>
        <v>0</v>
      </c>
      <c r="H23" s="67">
        <f>'6'!K26</f>
        <v>0</v>
      </c>
      <c r="I23" s="67">
        <f>'7'!K26</f>
        <v>0</v>
      </c>
      <c r="J23" s="67">
        <f>'8'!K26</f>
        <v>0</v>
      </c>
      <c r="K23" s="67">
        <f>'9'!K26</f>
        <v>0</v>
      </c>
      <c r="L23" s="67">
        <f>'10'!K26</f>
        <v>0</v>
      </c>
      <c r="M23" s="99">
        <f t="shared" si="10"/>
        <v>0</v>
      </c>
      <c r="N23" s="67">
        <f>_xlfn.RANK.EQ(M9:M23,M9:M23,)</f>
        <v>9</v>
      </c>
      <c r="O23" s="68">
        <f t="shared" si="0"/>
        <v>0</v>
      </c>
      <c r="P23" s="68">
        <f t="shared" si="11"/>
        <v>0</v>
      </c>
      <c r="Q23" s="68">
        <f t="shared" si="12"/>
        <v>0</v>
      </c>
      <c r="R23" s="68">
        <f t="shared" si="13"/>
        <v>0</v>
      </c>
      <c r="S23" s="68">
        <f>_xlfn.RANK.EQ(R9:R23,R9:R23)</f>
        <v>9</v>
      </c>
      <c r="T23" s="68">
        <f>'casy utok'!AI25</f>
        <v>600</v>
      </c>
      <c r="U23" s="103">
        <f t="shared" si="14"/>
        <v>9</v>
      </c>
      <c r="Z23">
        <v>0</v>
      </c>
      <c r="AA23">
        <v>0</v>
      </c>
      <c r="AB23">
        <v>0</v>
      </c>
      <c r="AC23">
        <v>0</v>
      </c>
      <c r="AD23">
        <f t="shared" ref="AD23" si="15">SMALL(C23:G23,1)</f>
        <v>0</v>
      </c>
      <c r="AE23">
        <f t="shared" si="2"/>
        <v>0</v>
      </c>
      <c r="AF23">
        <f t="shared" ref="AF23" si="16">SMALL(C23:I23,1)</f>
        <v>0</v>
      </c>
      <c r="AG23">
        <f t="shared" ref="AG23" si="17">SMALL(C23:J23,1)</f>
        <v>0</v>
      </c>
      <c r="AH23">
        <f t="shared" ref="AH23" si="18">SMALL(C23:K23,1)</f>
        <v>0</v>
      </c>
      <c r="AI23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3">
        <f>PRODUCT(W13,BA23)</f>
        <v>0</v>
      </c>
      <c r="BN23" s="53">
        <f>PRODUCT(W14,BB23)</f>
        <v>0</v>
      </c>
      <c r="BO23" s="53">
        <f>PRODUCT(W15,BC23)</f>
        <v>0</v>
      </c>
      <c r="BP23" s="53">
        <f>PRODUCT(W16,BD23)</f>
        <v>0</v>
      </c>
      <c r="BQ23" s="53">
        <f>PRODUCT(W17,BE23)</f>
        <v>0</v>
      </c>
      <c r="BR23" s="53">
        <f>PRODUCT(W18,BF23)</f>
        <v>0</v>
      </c>
    </row>
    <row r="26" spans="2:70" hidden="1" x14ac:dyDescent="0.35">
      <c r="S26">
        <f>PRODUCT(S9,10000)</f>
        <v>20000</v>
      </c>
      <c r="T26">
        <f>S26+T9</f>
        <v>20087.77</v>
      </c>
      <c r="U26">
        <f>_xlfn.RANK.EQ(T26,T26:T40,1)</f>
        <v>2</v>
      </c>
    </row>
    <row r="27" spans="2:70" hidden="1" x14ac:dyDescent="0.35">
      <c r="S27">
        <f t="shared" ref="S27:S40" si="23">PRODUCT(S10,10000)</f>
        <v>90000</v>
      </c>
      <c r="T27">
        <f t="shared" ref="T27:T40" si="24">S27+T10</f>
        <v>90600</v>
      </c>
      <c r="U27">
        <f>_xlfn.RANK.EQ(T27,T26:T40,1)</f>
        <v>9</v>
      </c>
    </row>
    <row r="28" spans="2:70" hidden="1" x14ac:dyDescent="0.35">
      <c r="S28">
        <f t="shared" si="23"/>
        <v>40000</v>
      </c>
      <c r="T28">
        <f t="shared" si="24"/>
        <v>40118.449999999997</v>
      </c>
      <c r="U28">
        <f>_xlfn.RANK.EQ(T28,T26:T40,1)</f>
        <v>4</v>
      </c>
    </row>
    <row r="29" spans="2:70" hidden="1" x14ac:dyDescent="0.35">
      <c r="S29">
        <f t="shared" si="23"/>
        <v>30000</v>
      </c>
      <c r="T29">
        <f t="shared" si="24"/>
        <v>30091.35</v>
      </c>
      <c r="U29">
        <f>_xlfn.RANK.EQ(T29,T26:T40,1)</f>
        <v>3</v>
      </c>
    </row>
    <row r="30" spans="2:70" hidden="1" x14ac:dyDescent="0.35">
      <c r="S30">
        <f t="shared" si="23"/>
        <v>10000</v>
      </c>
      <c r="T30">
        <f t="shared" si="24"/>
        <v>10078.06</v>
      </c>
      <c r="U30">
        <f>_xlfn.RANK.EQ(T30,T26:T40,1)</f>
        <v>1</v>
      </c>
    </row>
    <row r="31" spans="2:70" hidden="1" x14ac:dyDescent="0.35">
      <c r="S31">
        <f t="shared" si="23"/>
        <v>70000</v>
      </c>
      <c r="T31">
        <f t="shared" si="24"/>
        <v>70319.570000000007</v>
      </c>
      <c r="U31">
        <f>_xlfn.RANK.EQ(T31,T26:T40,1)</f>
        <v>7</v>
      </c>
    </row>
    <row r="32" spans="2:70" hidden="1" x14ac:dyDescent="0.35">
      <c r="S32">
        <f t="shared" si="23"/>
        <v>50000</v>
      </c>
      <c r="T32">
        <f t="shared" si="24"/>
        <v>50191.519999999997</v>
      </c>
      <c r="U32">
        <f>_xlfn.RANK.EQ(T32,T26:T40,1)</f>
        <v>5</v>
      </c>
    </row>
    <row r="33" spans="19:21" hidden="1" x14ac:dyDescent="0.35">
      <c r="S33">
        <f t="shared" si="23"/>
        <v>60000</v>
      </c>
      <c r="T33">
        <f t="shared" si="24"/>
        <v>60111.55</v>
      </c>
      <c r="U33">
        <f>_xlfn.RANK.EQ(T33,T26:T40,1)</f>
        <v>6</v>
      </c>
    </row>
    <row r="34" spans="19:21" hidden="1" x14ac:dyDescent="0.35">
      <c r="S34">
        <f t="shared" si="23"/>
        <v>80000</v>
      </c>
      <c r="T34">
        <f t="shared" si="24"/>
        <v>80430.960000000006</v>
      </c>
      <c r="U34">
        <f>_xlfn.RANK.EQ(T34,T26:T40,1)</f>
        <v>8</v>
      </c>
    </row>
    <row r="35" spans="19:21" hidden="1" x14ac:dyDescent="0.35">
      <c r="S35">
        <f t="shared" si="23"/>
        <v>90000</v>
      </c>
      <c r="T35">
        <f t="shared" si="24"/>
        <v>90600</v>
      </c>
      <c r="U35">
        <f>_xlfn.RANK.EQ(T35,T26:T40,1)</f>
        <v>9</v>
      </c>
    </row>
    <row r="36" spans="19:21" hidden="1" x14ac:dyDescent="0.35">
      <c r="S36">
        <f t="shared" si="23"/>
        <v>90000</v>
      </c>
      <c r="T36">
        <f t="shared" si="24"/>
        <v>90600</v>
      </c>
      <c r="U36">
        <f>_xlfn.RANK.EQ(T36,T26:T40,1)</f>
        <v>9</v>
      </c>
    </row>
    <row r="37" spans="19:21" hidden="1" x14ac:dyDescent="0.35">
      <c r="S37">
        <f t="shared" si="23"/>
        <v>90000</v>
      </c>
      <c r="T37">
        <f t="shared" si="24"/>
        <v>90600</v>
      </c>
      <c r="U37">
        <f>_xlfn.RANK.EQ(T37,T26:T40,1)</f>
        <v>9</v>
      </c>
    </row>
    <row r="38" spans="19:21" hidden="1" x14ac:dyDescent="0.35">
      <c r="S38">
        <f t="shared" si="23"/>
        <v>90000</v>
      </c>
      <c r="T38">
        <f t="shared" si="24"/>
        <v>90600</v>
      </c>
      <c r="U38">
        <f>_xlfn.RANK.EQ(T38,T26:T40,1)</f>
        <v>9</v>
      </c>
    </row>
    <row r="39" spans="19:21" hidden="1" x14ac:dyDescent="0.35">
      <c r="S39">
        <f t="shared" si="23"/>
        <v>90000</v>
      </c>
      <c r="T39">
        <f t="shared" si="24"/>
        <v>90600</v>
      </c>
      <c r="U39">
        <f>_xlfn.RANK.EQ(T39,T26:T40,1)</f>
        <v>9</v>
      </c>
    </row>
    <row r="40" spans="19:21" hidden="1" x14ac:dyDescent="0.35">
      <c r="S40">
        <f t="shared" si="23"/>
        <v>90000</v>
      </c>
      <c r="T40">
        <f t="shared" si="24"/>
        <v>90600</v>
      </c>
      <c r="U40">
        <f>_xlfn.RANK.EQ(T40,T26:T40,1)</f>
        <v>9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D14" sqref="D14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30" t="s">
        <v>1</v>
      </c>
      <c r="B1" s="1" t="s">
        <v>2</v>
      </c>
    </row>
    <row r="2" spans="1:2" ht="15" thickBot="1" x14ac:dyDescent="0.4">
      <c r="A2" s="131"/>
      <c r="B2" s="2" t="s">
        <v>0</v>
      </c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30" t="s">
        <v>1</v>
      </c>
      <c r="B1" s="133" t="s">
        <v>0</v>
      </c>
    </row>
    <row r="2" spans="1:7" ht="15" thickBot="1" x14ac:dyDescent="0.4">
      <c r="A2" s="131"/>
      <c r="B2" s="134"/>
    </row>
    <row r="3" spans="1:7" ht="27.5" x14ac:dyDescent="0.55000000000000004">
      <c r="D3" s="23" t="s">
        <v>17</v>
      </c>
    </row>
    <row r="5" spans="1:7" ht="25" x14ac:dyDescent="0.5">
      <c r="D5" s="4" t="str">
        <f>uvod!D7</f>
        <v>22. ročník</v>
      </c>
      <c r="G5" s="4" t="str">
        <f>uvod!G7</f>
        <v>Starší  žáci</v>
      </c>
    </row>
    <row r="6" spans="1:7" ht="15" thickBot="1" x14ac:dyDescent="0.4"/>
    <row r="7" spans="1:7" ht="17.5" x14ac:dyDescent="0.35">
      <c r="C7" s="9" t="s">
        <v>13</v>
      </c>
      <c r="D7" s="10" t="s">
        <v>18</v>
      </c>
      <c r="E7" s="11" t="s">
        <v>11</v>
      </c>
    </row>
    <row r="8" spans="1:7" ht="17.5" x14ac:dyDescent="0.35">
      <c r="C8" s="24">
        <v>1</v>
      </c>
      <c r="D8" s="8" t="s">
        <v>19</v>
      </c>
      <c r="E8" s="13"/>
    </row>
    <row r="9" spans="1:7" ht="17.5" x14ac:dyDescent="0.35">
      <c r="C9" s="24">
        <v>2</v>
      </c>
      <c r="D9" s="8" t="s">
        <v>20</v>
      </c>
      <c r="E9" s="13"/>
    </row>
    <row r="10" spans="1:7" ht="17.5" x14ac:dyDescent="0.35">
      <c r="C10" s="24">
        <v>3</v>
      </c>
      <c r="D10" s="8" t="s">
        <v>83</v>
      </c>
      <c r="E10" s="13"/>
    </row>
    <row r="11" spans="1:7" ht="17.5" x14ac:dyDescent="0.35">
      <c r="C11" s="24">
        <v>4</v>
      </c>
      <c r="D11" s="8" t="s">
        <v>84</v>
      </c>
      <c r="E11" s="13"/>
    </row>
    <row r="12" spans="1:7" ht="17.5" x14ac:dyDescent="0.35">
      <c r="C12" s="24">
        <v>5</v>
      </c>
      <c r="D12" s="8" t="s">
        <v>85</v>
      </c>
      <c r="E12" s="13"/>
    </row>
    <row r="13" spans="1:7" ht="17.5" x14ac:dyDescent="0.35">
      <c r="C13" s="24">
        <v>6</v>
      </c>
      <c r="D13" s="8" t="s">
        <v>86</v>
      </c>
      <c r="E13" s="13"/>
    </row>
    <row r="14" spans="1:7" ht="17.5" x14ac:dyDescent="0.35">
      <c r="C14" s="24">
        <v>7</v>
      </c>
      <c r="D14" s="8" t="s">
        <v>21</v>
      </c>
      <c r="E14" s="13"/>
    </row>
    <row r="15" spans="1:7" ht="17.5" x14ac:dyDescent="0.35">
      <c r="C15" s="24">
        <v>8</v>
      </c>
      <c r="D15" s="8" t="s">
        <v>14</v>
      </c>
      <c r="E15" s="13"/>
    </row>
    <row r="16" spans="1:7" ht="17.5" x14ac:dyDescent="0.35">
      <c r="C16" s="24">
        <v>9</v>
      </c>
      <c r="D16" s="8" t="s">
        <v>22</v>
      </c>
      <c r="E16" s="13"/>
    </row>
    <row r="17" spans="3:5" ht="17.5" x14ac:dyDescent="0.35">
      <c r="C17" s="24">
        <v>10</v>
      </c>
      <c r="D17" s="8"/>
      <c r="E17" s="13"/>
    </row>
    <row r="18" spans="3:5" ht="17.5" x14ac:dyDescent="0.35">
      <c r="C18" s="24">
        <v>11</v>
      </c>
      <c r="D18" s="8"/>
      <c r="E18" s="13"/>
    </row>
    <row r="19" spans="3:5" ht="17.5" x14ac:dyDescent="0.35">
      <c r="C19" s="24">
        <v>12</v>
      </c>
      <c r="D19" s="8"/>
      <c r="E19" s="13"/>
    </row>
    <row r="20" spans="3:5" ht="17.5" x14ac:dyDescent="0.35">
      <c r="C20" s="24">
        <v>13</v>
      </c>
      <c r="D20" s="8"/>
      <c r="E20" s="13"/>
    </row>
    <row r="21" spans="3:5" ht="17.5" x14ac:dyDescent="0.35">
      <c r="C21" s="24">
        <v>14</v>
      </c>
      <c r="D21" s="8"/>
      <c r="E21" s="13"/>
    </row>
    <row r="22" spans="3:5" ht="18" thickBot="1" x14ac:dyDescent="0.4">
      <c r="C22" s="25">
        <v>15</v>
      </c>
      <c r="D22" s="15"/>
      <c r="E22" s="16"/>
    </row>
  </sheetData>
  <sheetProtection selectLockedCells="1" selectUnlockedCells="1"/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30" t="s">
        <v>1</v>
      </c>
      <c r="B1" s="133" t="s">
        <v>0</v>
      </c>
    </row>
    <row r="2" spans="1:8" ht="15" thickBot="1" x14ac:dyDescent="0.4">
      <c r="A2" s="131"/>
      <c r="B2" s="134"/>
    </row>
    <row r="3" spans="1:8" ht="27.5" x14ac:dyDescent="0.35">
      <c r="C3" s="140" t="s">
        <v>7</v>
      </c>
      <c r="D3" s="140"/>
      <c r="E3" s="140"/>
      <c r="F3" s="140"/>
      <c r="G3" s="140"/>
      <c r="H3" s="140"/>
    </row>
    <row r="5" spans="1:8" ht="26" x14ac:dyDescent="0.6">
      <c r="D5" s="6" t="str">
        <f>uvod!D7</f>
        <v>22.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20" t="s">
        <v>13</v>
      </c>
      <c r="D7" s="21" t="s">
        <v>8</v>
      </c>
      <c r="E7" s="21" t="s">
        <v>9</v>
      </c>
      <c r="F7" s="21" t="s">
        <v>10</v>
      </c>
      <c r="G7" s="21" t="s">
        <v>12</v>
      </c>
      <c r="H7" s="22" t="s">
        <v>11</v>
      </c>
    </row>
    <row r="8" spans="1:8" ht="17.5" x14ac:dyDescent="0.35">
      <c r="C8" s="17">
        <v>1</v>
      </c>
      <c r="D8" s="26">
        <v>44814</v>
      </c>
      <c r="E8" s="27" t="s">
        <v>80</v>
      </c>
      <c r="F8" s="27" t="s">
        <v>15</v>
      </c>
      <c r="G8" s="18" t="s">
        <v>16</v>
      </c>
      <c r="H8" s="19"/>
    </row>
    <row r="9" spans="1:8" ht="17.5" x14ac:dyDescent="0.35">
      <c r="C9" s="12">
        <v>2</v>
      </c>
      <c r="D9" s="28">
        <v>44821</v>
      </c>
      <c r="E9" s="29" t="s">
        <v>81</v>
      </c>
      <c r="F9" s="29" t="s">
        <v>23</v>
      </c>
      <c r="G9" s="8"/>
      <c r="H9" s="13"/>
    </row>
    <row r="10" spans="1:8" ht="17.5" x14ac:dyDescent="0.35">
      <c r="C10" s="12">
        <v>3</v>
      </c>
      <c r="D10" s="28">
        <v>45054</v>
      </c>
      <c r="E10" s="29" t="s">
        <v>21</v>
      </c>
      <c r="F10" s="29" t="s">
        <v>24</v>
      </c>
      <c r="G10" s="8" t="s">
        <v>16</v>
      </c>
      <c r="H10" s="13"/>
    </row>
    <row r="11" spans="1:8" ht="17.5" x14ac:dyDescent="0.35">
      <c r="C11" s="12">
        <v>4</v>
      </c>
      <c r="D11" s="28">
        <v>45074</v>
      </c>
      <c r="E11" s="29" t="s">
        <v>25</v>
      </c>
      <c r="F11" s="29" t="s">
        <v>26</v>
      </c>
      <c r="G11" s="8"/>
      <c r="H11" s="13"/>
    </row>
    <row r="12" spans="1:8" ht="17.5" x14ac:dyDescent="0.35">
      <c r="C12" s="12">
        <v>5</v>
      </c>
      <c r="D12" s="28">
        <v>45087</v>
      </c>
      <c r="E12" s="29" t="s">
        <v>89</v>
      </c>
      <c r="F12" s="29" t="s">
        <v>27</v>
      </c>
      <c r="G12" s="8"/>
      <c r="H12" s="13"/>
    </row>
    <row r="13" spans="1:8" ht="17.5" x14ac:dyDescent="0.35">
      <c r="C13" s="12">
        <v>6</v>
      </c>
      <c r="D13" s="28">
        <v>45095</v>
      </c>
      <c r="E13" s="29" t="s">
        <v>22</v>
      </c>
      <c r="F13" s="29" t="s">
        <v>73</v>
      </c>
      <c r="G13" s="8"/>
      <c r="H13" s="13"/>
    </row>
    <row r="14" spans="1:8" ht="17.5" x14ac:dyDescent="0.35">
      <c r="C14" s="12">
        <v>7</v>
      </c>
      <c r="D14" s="28"/>
      <c r="E14" s="29"/>
      <c r="F14" s="29"/>
      <c r="G14" s="8"/>
      <c r="H14" s="13"/>
    </row>
    <row r="15" spans="1:8" ht="17.5" x14ac:dyDescent="0.35">
      <c r="C15" s="12">
        <v>8</v>
      </c>
      <c r="D15" s="8"/>
      <c r="E15" s="29"/>
      <c r="F15" s="29"/>
      <c r="G15" s="8"/>
      <c r="H15" s="13"/>
    </row>
    <row r="16" spans="1:8" ht="17.5" x14ac:dyDescent="0.35">
      <c r="C16" s="12">
        <v>9</v>
      </c>
      <c r="D16" s="8"/>
      <c r="E16" s="29"/>
      <c r="F16" s="29"/>
      <c r="G16" s="8"/>
      <c r="H16" s="13"/>
    </row>
    <row r="17" spans="3:8" ht="18" thickBot="1" x14ac:dyDescent="0.4">
      <c r="C17" s="14">
        <v>10</v>
      </c>
      <c r="D17" s="15"/>
      <c r="E17" s="86"/>
      <c r="F17" s="86"/>
      <c r="G17" s="15"/>
      <c r="H17" s="16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3" customWidth="1"/>
    <col min="13" max="13" width="3.26953125" style="53" hidden="1" customWidth="1"/>
    <col min="14" max="14" width="2.1796875" style="53" hidden="1" customWidth="1"/>
    <col min="15" max="15" width="3.81640625" style="53" hidden="1" customWidth="1"/>
    <col min="16" max="16" width="7.1796875" style="53" hidden="1" customWidth="1"/>
    <col min="17" max="17" width="4.1796875" style="53" hidden="1" customWidth="1"/>
    <col min="18" max="18" width="9.81640625" style="53" hidden="1" customWidth="1"/>
    <col min="19" max="19" width="4.54296875" style="53" hidden="1" customWidth="1"/>
    <col min="20" max="20" width="8.7265625" style="53" customWidth="1"/>
    <col min="21" max="21" width="9.81640625" style="53" bestFit="1" customWidth="1"/>
  </cols>
  <sheetData>
    <row r="1" spans="1:21" x14ac:dyDescent="0.35">
      <c r="A1" s="130" t="s">
        <v>1</v>
      </c>
      <c r="B1" s="133" t="s">
        <v>0</v>
      </c>
      <c r="D1" s="139"/>
      <c r="E1" s="144" t="s">
        <v>87</v>
      </c>
    </row>
    <row r="2" spans="1:21" ht="15" thickBot="1" x14ac:dyDescent="0.4">
      <c r="A2" s="131"/>
      <c r="B2" s="134"/>
      <c r="D2" s="139"/>
      <c r="E2" s="144"/>
      <c r="K2" s="53"/>
      <c r="U2"/>
    </row>
    <row r="3" spans="1:21" ht="27.5" x14ac:dyDescent="0.55000000000000004">
      <c r="D3" s="3" t="str">
        <f>uvod!D7</f>
        <v>22. ročník</v>
      </c>
      <c r="G3" s="23" t="str">
        <f>uvod!G7</f>
        <v>Starší  žáci</v>
      </c>
    </row>
    <row r="5" spans="1:21" ht="27.5" x14ac:dyDescent="0.55000000000000004">
      <c r="D5" s="23" t="s">
        <v>28</v>
      </c>
    </row>
    <row r="7" spans="1:21" ht="22.5" x14ac:dyDescent="0.45">
      <c r="D7" s="143">
        <f>'seznam soutezi'!D8</f>
        <v>44814</v>
      </c>
      <c r="E7" s="143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21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21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54"/>
    </row>
    <row r="12" spans="1:21" ht="18" x14ac:dyDescent="0.35">
      <c r="B12" s="12" t="str">
        <f>'seznam druzstev'!D8</f>
        <v>Bratčice</v>
      </c>
      <c r="C12" s="8">
        <v>250</v>
      </c>
      <c r="D12" s="45">
        <v>52.64</v>
      </c>
      <c r="E12" s="45">
        <v>47.89</v>
      </c>
      <c r="F12" s="45">
        <v>17.48</v>
      </c>
      <c r="G12" s="46">
        <f>MIN(C12:E12)</f>
        <v>47.89</v>
      </c>
      <c r="H12" s="49">
        <f>SUM(F12:G12)</f>
        <v>65.37</v>
      </c>
      <c r="I12" s="45"/>
      <c r="J12" s="108">
        <f>_xlfn.RANK.EQ(H12:H26,H12:H26,1)</f>
        <v>2</v>
      </c>
      <c r="K12" s="110">
        <f>LARGE(O12:O26,J12)</f>
        <v>27</v>
      </c>
      <c r="L12" s="78"/>
      <c r="M12" s="53">
        <v>1</v>
      </c>
      <c r="O12" s="42">
        <f>IF(R12,P12,P27)</f>
        <v>30</v>
      </c>
      <c r="P12" s="42">
        <v>30</v>
      </c>
      <c r="Q12" s="42">
        <f>GESTEP(S14,M12)</f>
        <v>1</v>
      </c>
      <c r="R12" s="53" t="b">
        <f>AND(Q12,P26)</f>
        <v>1</v>
      </c>
    </row>
    <row r="13" spans="1:21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08">
        <f>_xlfn.RANK.EQ(H12:H26,H12:H26,1)</f>
        <v>7</v>
      </c>
      <c r="K13" s="110">
        <f>LARGE(O12:O26,J13)</f>
        <v>0</v>
      </c>
      <c r="L13" s="78"/>
      <c r="M13" s="53">
        <v>2</v>
      </c>
      <c r="O13" s="42">
        <f t="shared" ref="O13:O16" si="1">IF(R13,P13,P28)</f>
        <v>27</v>
      </c>
      <c r="P13" s="42">
        <v>27</v>
      </c>
      <c r="Q13" s="42">
        <f>GESTEP(S14,M13)</f>
        <v>1</v>
      </c>
      <c r="R13" s="53" t="b">
        <f>AND(Q13,P26)</f>
        <v>1</v>
      </c>
    </row>
    <row r="14" spans="1:21" ht="18" x14ac:dyDescent="0.35">
      <c r="B14" s="12" t="str">
        <f>'seznam druzstev'!D10</f>
        <v>Kuřim A</v>
      </c>
      <c r="C14" s="8">
        <v>250</v>
      </c>
      <c r="D14" s="45">
        <v>51.36</v>
      </c>
      <c r="E14" s="45">
        <v>54.21</v>
      </c>
      <c r="F14" s="45">
        <v>18.75</v>
      </c>
      <c r="G14" s="46">
        <f t="shared" si="0"/>
        <v>51.36</v>
      </c>
      <c r="H14" s="49">
        <f t="shared" ref="H14:H26" si="2">SUM(F14:G14)</f>
        <v>70.11</v>
      </c>
      <c r="I14" s="45"/>
      <c r="J14" s="108">
        <f>_xlfn.RANK.EQ(H12:H26,H12:H26,1)</f>
        <v>3</v>
      </c>
      <c r="K14" s="110">
        <f>LARGE(O12:O26,J14)</f>
        <v>25</v>
      </c>
      <c r="L14" s="78"/>
      <c r="M14" s="53">
        <v>3</v>
      </c>
      <c r="O14" s="42">
        <f t="shared" si="1"/>
        <v>25</v>
      </c>
      <c r="P14" s="42">
        <v>25</v>
      </c>
      <c r="Q14" s="42">
        <f>GESTEP(S14,M14)</f>
        <v>1</v>
      </c>
      <c r="R14" s="53" t="b">
        <f>AND(Q14,P26)</f>
        <v>1</v>
      </c>
      <c r="S14" s="53">
        <f>COUNTA(D12:D26)</f>
        <v>6</v>
      </c>
    </row>
    <row r="15" spans="1:21" ht="18" x14ac:dyDescent="0.35">
      <c r="B15" s="12" t="str">
        <f>'seznam druzstev'!D11</f>
        <v>Kuřim B</v>
      </c>
      <c r="C15" s="8">
        <v>250</v>
      </c>
      <c r="D15" s="45">
        <v>55.26</v>
      </c>
      <c r="E15" s="45">
        <v>55.21</v>
      </c>
      <c r="F15" s="45">
        <v>20.89</v>
      </c>
      <c r="G15" s="46">
        <f t="shared" si="0"/>
        <v>55.21</v>
      </c>
      <c r="H15" s="49">
        <f t="shared" si="2"/>
        <v>76.099999999999994</v>
      </c>
      <c r="I15" s="45"/>
      <c r="J15" s="108">
        <f>_xlfn.RANK.EQ(H12:H26,H12:H26,1)</f>
        <v>4</v>
      </c>
      <c r="K15" s="110">
        <f>LARGE(O12:O26,J15)</f>
        <v>23</v>
      </c>
      <c r="L15" s="78"/>
      <c r="M15" s="53">
        <v>4</v>
      </c>
      <c r="O15" s="42">
        <f t="shared" si="1"/>
        <v>23</v>
      </c>
      <c r="P15" s="42">
        <v>23</v>
      </c>
      <c r="Q15" s="42">
        <f>GESTEP(S14,M15)</f>
        <v>1</v>
      </c>
      <c r="R15" s="53" t="b">
        <f>AND(Q15,P26)</f>
        <v>1</v>
      </c>
    </row>
    <row r="16" spans="1:21" ht="18" x14ac:dyDescent="0.35">
      <c r="B16" s="12" t="str">
        <f>'seznam druzstev'!D12</f>
        <v>Lelekovice A</v>
      </c>
      <c r="C16" s="8">
        <v>250</v>
      </c>
      <c r="D16" s="45">
        <v>48.56</v>
      </c>
      <c r="E16" s="45">
        <v>44.07</v>
      </c>
      <c r="F16" s="45">
        <v>15.46</v>
      </c>
      <c r="G16" s="46">
        <f t="shared" si="0"/>
        <v>44.07</v>
      </c>
      <c r="H16" s="49">
        <f t="shared" si="2"/>
        <v>59.53</v>
      </c>
      <c r="I16" s="45"/>
      <c r="J16" s="108">
        <f>_xlfn.RANK.EQ(H12:H26,H12:H26,1)</f>
        <v>1</v>
      </c>
      <c r="K16" s="110">
        <f>LARGE(O12:O26,J16)</f>
        <v>30</v>
      </c>
      <c r="L16" s="78"/>
      <c r="M16" s="53">
        <v>5</v>
      </c>
      <c r="O16" s="42">
        <f t="shared" si="1"/>
        <v>21</v>
      </c>
      <c r="P16" s="42">
        <v>21</v>
      </c>
      <c r="Q16" s="42">
        <f>GESTEP(S14,M16)</f>
        <v>1</v>
      </c>
      <c r="R16" s="53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7</v>
      </c>
      <c r="K17" s="110">
        <f>LARGE(O12:O26,J17)</f>
        <v>0</v>
      </c>
      <c r="L17" s="78"/>
      <c r="M17" s="53">
        <v>6</v>
      </c>
      <c r="O17" s="42">
        <f t="shared" ref="O17:O26" si="3">IF(R17,P17,P32)</f>
        <v>19</v>
      </c>
      <c r="P17" s="42">
        <v>19</v>
      </c>
      <c r="Q17" s="42">
        <f>GESTEP(S14,M17)</f>
        <v>1</v>
      </c>
      <c r="R17" s="53" t="b">
        <f>AND(Q17,P26)</f>
        <v>1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52.21</v>
      </c>
      <c r="E18" s="45">
        <v>69.040000000000006</v>
      </c>
      <c r="F18" s="45">
        <v>24.93</v>
      </c>
      <c r="G18" s="46">
        <f t="shared" si="0"/>
        <v>52.21</v>
      </c>
      <c r="H18" s="49">
        <f t="shared" si="2"/>
        <v>77.14</v>
      </c>
      <c r="I18" s="45"/>
      <c r="J18" s="108">
        <f>_xlfn.RANK.EQ(H12:H26,H12:H26,1)</f>
        <v>5</v>
      </c>
      <c r="K18" s="110">
        <f>LARGE(O12:O26,J18)</f>
        <v>21</v>
      </c>
      <c r="L18" s="78"/>
      <c r="M18" s="53">
        <v>7</v>
      </c>
      <c r="O18" s="42">
        <f t="shared" si="3"/>
        <v>0</v>
      </c>
      <c r="P18" s="42">
        <v>17</v>
      </c>
      <c r="Q18" s="42">
        <f>GESTEP(S14,M18)</f>
        <v>0</v>
      </c>
      <c r="R18" s="53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>
        <v>59.89</v>
      </c>
      <c r="E19" s="45">
        <v>57.96</v>
      </c>
      <c r="F19" s="45">
        <v>27.25</v>
      </c>
      <c r="G19" s="46">
        <f t="shared" si="0"/>
        <v>57.96</v>
      </c>
      <c r="H19" s="49">
        <f t="shared" si="2"/>
        <v>85.210000000000008</v>
      </c>
      <c r="I19" s="45"/>
      <c r="J19" s="108">
        <f>_xlfn.RANK.EQ(H12:H26,H12:H26,1)</f>
        <v>6</v>
      </c>
      <c r="K19" s="110">
        <f>LARGE(O12:O26,J19)</f>
        <v>19</v>
      </c>
      <c r="L19" s="78"/>
      <c r="M19" s="53">
        <v>8</v>
      </c>
      <c r="O19" s="42">
        <f t="shared" si="3"/>
        <v>0</v>
      </c>
      <c r="P19" s="42">
        <v>15</v>
      </c>
      <c r="Q19" s="42">
        <f>GESTEP(S14,M19)</f>
        <v>0</v>
      </c>
      <c r="R19" s="53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7</v>
      </c>
      <c r="K20" s="110">
        <f>LARGE(O12:O26,J20)</f>
        <v>0</v>
      </c>
      <c r="L20" s="78"/>
      <c r="M20" s="53">
        <v>9</v>
      </c>
      <c r="O20" s="42">
        <f t="shared" si="3"/>
        <v>0</v>
      </c>
      <c r="P20" s="42">
        <v>13</v>
      </c>
      <c r="Q20" s="42">
        <f>GESTEP(S14,M20)</f>
        <v>0</v>
      </c>
      <c r="R20" s="53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7</v>
      </c>
      <c r="K21" s="110">
        <f>LARGE(O12:O26,J21)</f>
        <v>0</v>
      </c>
      <c r="L21" s="78"/>
      <c r="M21" s="53">
        <v>10</v>
      </c>
      <c r="O21" s="42">
        <f t="shared" si="3"/>
        <v>0</v>
      </c>
      <c r="P21" s="42">
        <v>11</v>
      </c>
      <c r="Q21" s="42">
        <f>GESTEP(S14,M21)</f>
        <v>0</v>
      </c>
      <c r="R21" s="53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7</v>
      </c>
      <c r="K22" s="110">
        <f>LARGE(O12:O26,J22)</f>
        <v>0</v>
      </c>
      <c r="L22" s="78"/>
      <c r="M22" s="53">
        <v>11</v>
      </c>
      <c r="O22" s="42">
        <f t="shared" si="3"/>
        <v>0</v>
      </c>
      <c r="P22" s="42">
        <v>9</v>
      </c>
      <c r="Q22" s="42">
        <f>GESTEP(S14,M22)</f>
        <v>0</v>
      </c>
      <c r="R22" s="53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7</v>
      </c>
      <c r="K23" s="110">
        <f>LARGE(O12:O26,J23)</f>
        <v>0</v>
      </c>
      <c r="L23" s="78"/>
      <c r="M23" s="53">
        <v>12</v>
      </c>
      <c r="O23" s="42">
        <f t="shared" si="3"/>
        <v>0</v>
      </c>
      <c r="P23" s="42">
        <v>7</v>
      </c>
      <c r="Q23" s="42">
        <f>GESTEP(S14,M23)</f>
        <v>0</v>
      </c>
      <c r="R23" s="53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7</v>
      </c>
      <c r="K24" s="110">
        <f>LARGE(O12:O26,J24)</f>
        <v>0</v>
      </c>
      <c r="L24" s="78"/>
      <c r="M24" s="53">
        <v>13</v>
      </c>
      <c r="O24" s="42">
        <f t="shared" si="3"/>
        <v>0</v>
      </c>
      <c r="P24" s="42">
        <v>5</v>
      </c>
      <c r="Q24" s="42">
        <f>GESTEP(S14,M24)</f>
        <v>0</v>
      </c>
      <c r="R24" s="53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7</v>
      </c>
      <c r="K25" s="110">
        <f>LARGE(O12:O26,J25)</f>
        <v>0</v>
      </c>
      <c r="L25" s="78"/>
      <c r="M25" s="53">
        <v>14</v>
      </c>
      <c r="O25" s="42">
        <f t="shared" si="3"/>
        <v>0</v>
      </c>
      <c r="P25" s="42">
        <v>3</v>
      </c>
      <c r="Q25" s="42">
        <f>GESTEP(S14,M25)</f>
        <v>0</v>
      </c>
      <c r="R25" s="53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7</v>
      </c>
      <c r="K26" s="111">
        <f>LARGE(O12:O26,J26)</f>
        <v>0</v>
      </c>
      <c r="L26" s="82"/>
      <c r="M26" s="53">
        <v>15</v>
      </c>
      <c r="O26" s="42">
        <f t="shared" si="3"/>
        <v>0</v>
      </c>
      <c r="P26" s="42">
        <f>'[1]bodové hodnocení'!A21</f>
        <v>1</v>
      </c>
      <c r="Q26" s="42">
        <f>GESTEP(S28,M26)</f>
        <v>0</v>
      </c>
      <c r="R26" s="53" t="b">
        <f>AND(Q26,P40)</f>
        <v>0</v>
      </c>
    </row>
    <row r="27" spans="2:18" ht="17.5" x14ac:dyDescent="0.35">
      <c r="O27" s="42">
        <v>0</v>
      </c>
      <c r="P27" s="42">
        <v>0</v>
      </c>
      <c r="Q27" s="42"/>
      <c r="R27" s="42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0" t="s">
        <v>1</v>
      </c>
      <c r="B1" s="133" t="s">
        <v>0</v>
      </c>
      <c r="D1" s="145" t="s">
        <v>88</v>
      </c>
      <c r="E1" s="144" t="s">
        <v>87</v>
      </c>
    </row>
    <row r="2" spans="1:19" ht="15" thickBot="1" x14ac:dyDescent="0.4">
      <c r="A2" s="131"/>
      <c r="B2" s="134"/>
      <c r="D2" s="145"/>
      <c r="E2" s="144"/>
    </row>
    <row r="3" spans="1:19" ht="27.5" x14ac:dyDescent="0.55000000000000004">
      <c r="D3" s="3" t="str">
        <f>uvod!D7</f>
        <v>22. ročník</v>
      </c>
      <c r="G3" s="23" t="str">
        <f>uvod!G7</f>
        <v>Starší  žáci</v>
      </c>
    </row>
    <row r="5" spans="1:19" ht="27.5" x14ac:dyDescent="0.55000000000000004">
      <c r="D5" s="23" t="s">
        <v>28</v>
      </c>
    </row>
    <row r="7" spans="1:19" ht="22.5" x14ac:dyDescent="0.45">
      <c r="D7" s="143">
        <f>'seznam soutezi'!D9</f>
        <v>44821</v>
      </c>
      <c r="E7" s="143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41" t="s">
        <v>18</v>
      </c>
      <c r="C9" s="30" t="s">
        <v>29</v>
      </c>
      <c r="D9" s="31" t="s">
        <v>30</v>
      </c>
      <c r="E9" s="32" t="s">
        <v>30</v>
      </c>
      <c r="F9" s="31" t="s">
        <v>31</v>
      </c>
      <c r="G9" s="33" t="s">
        <v>30</v>
      </c>
      <c r="H9" s="47" t="s">
        <v>32</v>
      </c>
      <c r="I9" s="32" t="s">
        <v>33</v>
      </c>
      <c r="J9" s="34" t="s">
        <v>34</v>
      </c>
      <c r="K9" s="35" t="s">
        <v>35</v>
      </c>
      <c r="L9" s="36" t="s">
        <v>11</v>
      </c>
    </row>
    <row r="10" spans="1:19" ht="18" x14ac:dyDescent="0.4">
      <c r="B10" s="142"/>
      <c r="C10" s="75" t="s">
        <v>36</v>
      </c>
      <c r="D10" s="37" t="s">
        <v>37</v>
      </c>
      <c r="E10" s="76" t="s">
        <v>37</v>
      </c>
      <c r="F10" s="37" t="s">
        <v>38</v>
      </c>
      <c r="G10" s="38" t="s">
        <v>37</v>
      </c>
      <c r="H10" s="48" t="s">
        <v>39</v>
      </c>
      <c r="I10" s="76" t="s">
        <v>40</v>
      </c>
      <c r="J10" s="77"/>
      <c r="K10" s="39" t="s">
        <v>41</v>
      </c>
      <c r="L10" s="40"/>
    </row>
    <row r="11" spans="1:19" x14ac:dyDescent="0.35">
      <c r="B11" s="142"/>
      <c r="C11" s="75" t="s">
        <v>42</v>
      </c>
      <c r="D11" s="37" t="s">
        <v>43</v>
      </c>
      <c r="E11" s="76" t="s">
        <v>44</v>
      </c>
      <c r="F11" s="50"/>
      <c r="G11" s="38" t="s">
        <v>45</v>
      </c>
      <c r="H11" s="48" t="s">
        <v>47</v>
      </c>
      <c r="I11" s="76" t="s">
        <v>46</v>
      </c>
      <c r="J11" s="76"/>
      <c r="K11" s="37"/>
      <c r="L11" s="44"/>
    </row>
    <row r="12" spans="1:19" ht="18" x14ac:dyDescent="0.35">
      <c r="B12" s="12" t="str">
        <f>'seznam druzstev'!D8</f>
        <v>Bratčice</v>
      </c>
      <c r="C12" s="8">
        <v>250</v>
      </c>
      <c r="D12" s="45">
        <v>47.33</v>
      </c>
      <c r="E12" s="45">
        <v>55.39</v>
      </c>
      <c r="F12" s="45">
        <v>15.49</v>
      </c>
      <c r="G12" s="46">
        <f>MIN(C12:E12)</f>
        <v>47.33</v>
      </c>
      <c r="H12" s="49">
        <f>SUM(F12:G12)</f>
        <v>62.82</v>
      </c>
      <c r="I12" s="45"/>
      <c r="J12" s="112">
        <f>_xlfn.RANK.EQ(H12:H26,H12:H26,1)</f>
        <v>2</v>
      </c>
      <c r="K12" s="110">
        <f>LARGE(O12:O26,J12)</f>
        <v>27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Hrušovany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12">
        <f>_xlfn.RANK.EQ(H12:H26,H12:H26,1)</f>
        <v>7</v>
      </c>
      <c r="K13" s="110">
        <f>LARGE(O12:O26,J13)</f>
        <v>0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A</v>
      </c>
      <c r="C14" s="8">
        <v>250</v>
      </c>
      <c r="D14" s="45">
        <v>49.93</v>
      </c>
      <c r="E14" s="45">
        <v>120</v>
      </c>
      <c r="F14" s="45">
        <v>27.63</v>
      </c>
      <c r="G14" s="46">
        <f t="shared" si="0"/>
        <v>49.93</v>
      </c>
      <c r="H14" s="49">
        <f t="shared" ref="H14:H26" si="2">SUM(F14:G14)</f>
        <v>77.56</v>
      </c>
      <c r="I14" s="45"/>
      <c r="J14" s="112">
        <f>_xlfn.RANK.EQ(H12:H26,H12:H26,1)</f>
        <v>6</v>
      </c>
      <c r="K14" s="110">
        <f>LARGE(O12:O26,J14)</f>
        <v>19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6</v>
      </c>
    </row>
    <row r="15" spans="1:19" ht="18" x14ac:dyDescent="0.35">
      <c r="B15" s="12" t="str">
        <f>'seznam druzstev'!D11</f>
        <v>Kuřim B</v>
      </c>
      <c r="C15" s="8">
        <v>250</v>
      </c>
      <c r="D15" s="45">
        <v>54.18</v>
      </c>
      <c r="E15" s="45">
        <v>60.39</v>
      </c>
      <c r="F15" s="45">
        <v>17.55</v>
      </c>
      <c r="G15" s="46">
        <f t="shared" si="0"/>
        <v>54.18</v>
      </c>
      <c r="H15" s="49">
        <f t="shared" si="2"/>
        <v>71.73</v>
      </c>
      <c r="I15" s="45"/>
      <c r="J15" s="112">
        <f>_xlfn.RANK.EQ(H12:H26,H12:H26,1)</f>
        <v>3</v>
      </c>
      <c r="K15" s="110">
        <f>LARGE(O12:O26,J15)</f>
        <v>25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A</v>
      </c>
      <c r="C16" s="8">
        <v>250</v>
      </c>
      <c r="D16" s="45">
        <v>45.32</v>
      </c>
      <c r="E16" s="45">
        <v>120</v>
      </c>
      <c r="F16" s="45">
        <v>15.89</v>
      </c>
      <c r="G16" s="46">
        <f t="shared" si="0"/>
        <v>45.32</v>
      </c>
      <c r="H16" s="49">
        <f t="shared" si="2"/>
        <v>61.21</v>
      </c>
      <c r="I16" s="45"/>
      <c r="J16" s="112">
        <f>_xlfn.RANK.EQ(H12:H26,H12:H26,1)</f>
        <v>1</v>
      </c>
      <c r="K16" s="110">
        <f>LARGE(O12:O26,J16)</f>
        <v>30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Nesvačilka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12">
        <f>_xlfn.RANK.EQ(H12:H26,H12:H26,1)</f>
        <v>7</v>
      </c>
      <c r="K17" s="110">
        <f>LARGE(O12:O26,J17)</f>
        <v>0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Přísnotice</v>
      </c>
      <c r="C18" s="8">
        <v>250</v>
      </c>
      <c r="D18" s="45">
        <v>51.81</v>
      </c>
      <c r="E18" s="45">
        <v>120</v>
      </c>
      <c r="F18" s="45">
        <v>25.02</v>
      </c>
      <c r="G18" s="46">
        <f t="shared" si="0"/>
        <v>51.81</v>
      </c>
      <c r="H18" s="49">
        <f t="shared" si="2"/>
        <v>76.83</v>
      </c>
      <c r="I18" s="45"/>
      <c r="J18" s="112">
        <f>_xlfn.RANK.EQ(H12:H26,H12:H26,1)</f>
        <v>4</v>
      </c>
      <c r="K18" s="110">
        <f>LARGE(O12:O26,J18)</f>
        <v>23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Syrovice</v>
      </c>
      <c r="C19" s="8">
        <v>250</v>
      </c>
      <c r="D19" s="45">
        <v>120</v>
      </c>
      <c r="E19" s="45">
        <v>58.79</v>
      </c>
      <c r="F19" s="45">
        <v>18.14</v>
      </c>
      <c r="G19" s="46">
        <f t="shared" si="0"/>
        <v>58.79</v>
      </c>
      <c r="H19" s="49">
        <f t="shared" si="2"/>
        <v>76.930000000000007</v>
      </c>
      <c r="I19" s="45"/>
      <c r="J19" s="112">
        <f>_xlfn.RANK.EQ(H12:H26,H12:H26,1)</f>
        <v>5</v>
      </c>
      <c r="K19" s="110">
        <f>LARGE(O12:O26,J19)</f>
        <v>21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12">
        <f>_xlfn.RANK.EQ(H12:H26,H12:H26,1)</f>
        <v>7</v>
      </c>
      <c r="K20" s="110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12">
        <f>_xlfn.RANK.EQ(H12:H26,H12:H26,1)</f>
        <v>7</v>
      </c>
      <c r="K21" s="110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12">
        <f>_xlfn.RANK.EQ(H12:H26,H12:H26,1)</f>
        <v>7</v>
      </c>
      <c r="K22" s="110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12">
        <f>_xlfn.RANK.EQ(H12:H26,H12:H26,1)</f>
        <v>7</v>
      </c>
      <c r="K23" s="110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12">
        <f>_xlfn.RANK.EQ(H12:H26,H12:H26,1)</f>
        <v>7</v>
      </c>
      <c r="K24" s="110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12">
        <f>_xlfn.RANK.EQ(H12:H26,H12:H26,1)</f>
        <v>7</v>
      </c>
      <c r="K25" s="110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13">
        <f>_xlfn.RANK.EQ(H12:H26,H12:H26,1)</f>
        <v>7</v>
      </c>
      <c r="K26" s="111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Nový list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 OSH</dc:creator>
  <cp:lastModifiedBy>Web OSH</cp:lastModifiedBy>
  <cp:lastPrinted>2023-06-18T14:22:57Z</cp:lastPrinted>
  <dcterms:created xsi:type="dcterms:W3CDTF">2022-09-18T05:44:52Z</dcterms:created>
  <dcterms:modified xsi:type="dcterms:W3CDTF">2023-06-27T23:53:56Z</dcterms:modified>
</cp:coreProperties>
</file>