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1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b\OneDrive\Ligamladeze\22.ročník\Souteze\"/>
    </mc:Choice>
  </mc:AlternateContent>
  <xr:revisionPtr revIDLastSave="0" documentId="8_{42076077-7598-4155-A3D7-E7896CAC1EB0}" xr6:coauthVersionLast="47" xr6:coauthVersionMax="47" xr10:uidLastSave="{00000000-0000-0000-0000-000000000000}"/>
  <workbookProtection lockStructure="1"/>
  <bookViews>
    <workbookView showSheetTabs="0" xWindow="-110" yWindow="-110" windowWidth="19420" windowHeight="10420" firstSheet="1" activeTab="1" xr2:uid="{00000000-000D-0000-FFFF-FFFF00000000}"/>
  </bookViews>
  <sheets>
    <sheet name="casy utok" sheetId="21" r:id="rId1"/>
    <sheet name="uvod" sheetId="1" r:id="rId2"/>
    <sheet name="celkove" sheetId="5" r:id="rId3"/>
    <sheet name="prubezne" sheetId="6" r:id="rId4"/>
    <sheet name="Nový list" sheetId="7" r:id="rId5"/>
    <sheet name="seznam druzstev" sheetId="8" r:id="rId6"/>
    <sheet name="seznam soutezi" sheetId="9" r:id="rId7"/>
    <sheet name="1" sheetId="10" r:id="rId8"/>
    <sheet name="2" sheetId="11" r:id="rId9"/>
    <sheet name="3" sheetId="12" r:id="rId10"/>
    <sheet name="4" sheetId="13" r:id="rId11"/>
    <sheet name="5" sheetId="14" r:id="rId12"/>
    <sheet name="6" sheetId="15" r:id="rId13"/>
    <sheet name="7" sheetId="16" r:id="rId14"/>
    <sheet name="8" sheetId="17" r:id="rId15"/>
    <sheet name="9" sheetId="18" r:id="rId16"/>
    <sheet name="10" sheetId="19" r:id="rId17"/>
  </sheets>
  <externalReferences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8" l="1"/>
  <c r="G25" i="19"/>
  <c r="G25" i="17"/>
  <c r="G25" i="15"/>
  <c r="H25" i="15" s="1"/>
  <c r="G25" i="16"/>
  <c r="H25" i="16" s="1"/>
  <c r="G25" i="14"/>
  <c r="G25" i="13"/>
  <c r="G25" i="11"/>
  <c r="G25" i="10"/>
  <c r="G25" i="12"/>
  <c r="H25" i="12" s="1"/>
  <c r="V9" i="6"/>
  <c r="AI28" i="21" s="1"/>
  <c r="AM32" i="21" s="1"/>
  <c r="BL21" i="6"/>
  <c r="BK18" i="6"/>
  <c r="BK22" i="6"/>
  <c r="BK23" i="6"/>
  <c r="D11" i="21"/>
  <c r="D28" i="21" s="1"/>
  <c r="E28" i="21" s="1"/>
  <c r="V12" i="21"/>
  <c r="V29" i="21" s="1"/>
  <c r="W29" i="21" s="1"/>
  <c r="V13" i="21"/>
  <c r="V30" i="21" s="1"/>
  <c r="W30" i="21" s="1"/>
  <c r="V14" i="21"/>
  <c r="V31" i="21" s="1"/>
  <c r="W31" i="21" s="1"/>
  <c r="V15" i="21"/>
  <c r="V32" i="21" s="1"/>
  <c r="W32" i="21" s="1"/>
  <c r="V16" i="21"/>
  <c r="V33" i="21" s="1"/>
  <c r="W33" i="21" s="1"/>
  <c r="V17" i="21"/>
  <c r="V34" i="21" s="1"/>
  <c r="W34" i="21" s="1"/>
  <c r="V18" i="21"/>
  <c r="V35" i="21" s="1"/>
  <c r="W35" i="21" s="1"/>
  <c r="V19" i="21"/>
  <c r="V36" i="21" s="1"/>
  <c r="W36" i="21" s="1"/>
  <c r="V20" i="21"/>
  <c r="V37" i="21" s="1"/>
  <c r="W37" i="21" s="1"/>
  <c r="V21" i="21"/>
  <c r="V38" i="21" s="1"/>
  <c r="W38" i="21" s="1"/>
  <c r="V22" i="21"/>
  <c r="V39" i="21" s="1"/>
  <c r="W39" i="21" s="1"/>
  <c r="V23" i="21"/>
  <c r="V40" i="21" s="1"/>
  <c r="W40" i="21" s="1"/>
  <c r="V24" i="21"/>
  <c r="V41" i="21" s="1"/>
  <c r="W41" i="21" s="1"/>
  <c r="V25" i="21"/>
  <c r="V42" i="21" s="1"/>
  <c r="W42" i="21" s="1"/>
  <c r="T12" i="21"/>
  <c r="T29" i="21" s="1"/>
  <c r="U29" i="21" s="1"/>
  <c r="T13" i="21"/>
  <c r="T30" i="21" s="1"/>
  <c r="U30" i="21" s="1"/>
  <c r="T14" i="21"/>
  <c r="T31" i="21" s="1"/>
  <c r="U31" i="21" s="1"/>
  <c r="T15" i="21"/>
  <c r="T32" i="21" s="1"/>
  <c r="U32" i="21" s="1"/>
  <c r="T16" i="21"/>
  <c r="T33" i="21" s="1"/>
  <c r="U33" i="21" s="1"/>
  <c r="T17" i="21"/>
  <c r="T34" i="21" s="1"/>
  <c r="U34" i="21" s="1"/>
  <c r="T18" i="21"/>
  <c r="T35" i="21" s="1"/>
  <c r="U35" i="21" s="1"/>
  <c r="T19" i="21"/>
  <c r="T36" i="21" s="1"/>
  <c r="U36" i="21" s="1"/>
  <c r="T20" i="21"/>
  <c r="T37" i="21" s="1"/>
  <c r="U37" i="21" s="1"/>
  <c r="T21" i="21"/>
  <c r="T38" i="21" s="1"/>
  <c r="U38" i="21" s="1"/>
  <c r="T22" i="21"/>
  <c r="T39" i="21" s="1"/>
  <c r="U39" i="21" s="1"/>
  <c r="T23" i="21"/>
  <c r="T40" i="21" s="1"/>
  <c r="U40" i="21" s="1"/>
  <c r="T24" i="21"/>
  <c r="T41" i="21" s="1"/>
  <c r="U41" i="21" s="1"/>
  <c r="T25" i="21"/>
  <c r="T42" i="21" s="1"/>
  <c r="U42" i="21" s="1"/>
  <c r="R12" i="21"/>
  <c r="R29" i="21" s="1"/>
  <c r="S29" i="21" s="1"/>
  <c r="R13" i="21"/>
  <c r="R30" i="21" s="1"/>
  <c r="S30" i="21" s="1"/>
  <c r="R14" i="21"/>
  <c r="R31" i="21" s="1"/>
  <c r="S31" i="21" s="1"/>
  <c r="R15" i="21"/>
  <c r="R32" i="21" s="1"/>
  <c r="S32" i="21" s="1"/>
  <c r="R16" i="21"/>
  <c r="R33" i="21" s="1"/>
  <c r="S33" i="21" s="1"/>
  <c r="R17" i="21"/>
  <c r="R34" i="21" s="1"/>
  <c r="S34" i="21" s="1"/>
  <c r="R18" i="21"/>
  <c r="R35" i="21" s="1"/>
  <c r="S35" i="21" s="1"/>
  <c r="R19" i="21"/>
  <c r="R36" i="21" s="1"/>
  <c r="S36" i="21" s="1"/>
  <c r="R20" i="21"/>
  <c r="R37" i="21" s="1"/>
  <c r="S37" i="21" s="1"/>
  <c r="R21" i="21"/>
  <c r="R38" i="21" s="1"/>
  <c r="S38" i="21" s="1"/>
  <c r="R22" i="21"/>
  <c r="R39" i="21" s="1"/>
  <c r="S39" i="21" s="1"/>
  <c r="R23" i="21"/>
  <c r="R40" i="21" s="1"/>
  <c r="S40" i="21" s="1"/>
  <c r="R24" i="21"/>
  <c r="R41" i="21" s="1"/>
  <c r="S41" i="21" s="1"/>
  <c r="R25" i="21"/>
  <c r="R42" i="21" s="1"/>
  <c r="S42" i="21" s="1"/>
  <c r="P12" i="21"/>
  <c r="P29" i="21" s="1"/>
  <c r="Q29" i="21" s="1"/>
  <c r="P13" i="21"/>
  <c r="P30" i="21" s="1"/>
  <c r="Q30" i="21" s="1"/>
  <c r="P14" i="21"/>
  <c r="P31" i="21" s="1"/>
  <c r="Q31" i="21" s="1"/>
  <c r="P15" i="21"/>
  <c r="P32" i="21" s="1"/>
  <c r="Q32" i="21" s="1"/>
  <c r="P16" i="21"/>
  <c r="P33" i="21" s="1"/>
  <c r="Q33" i="21" s="1"/>
  <c r="P17" i="21"/>
  <c r="P34" i="21" s="1"/>
  <c r="Q34" i="21" s="1"/>
  <c r="P18" i="21"/>
  <c r="P35" i="21" s="1"/>
  <c r="Q35" i="21" s="1"/>
  <c r="P19" i="21"/>
  <c r="P36" i="21" s="1"/>
  <c r="Q36" i="21" s="1"/>
  <c r="P20" i="21"/>
  <c r="P37" i="21" s="1"/>
  <c r="Q37" i="21" s="1"/>
  <c r="P21" i="21"/>
  <c r="P38" i="21" s="1"/>
  <c r="Q38" i="21" s="1"/>
  <c r="P22" i="21"/>
  <c r="P39" i="21" s="1"/>
  <c r="Q39" i="21" s="1"/>
  <c r="P23" i="21"/>
  <c r="P40" i="21" s="1"/>
  <c r="Q40" i="21" s="1"/>
  <c r="P24" i="21"/>
  <c r="P41" i="21" s="1"/>
  <c r="Q41" i="21" s="1"/>
  <c r="P25" i="21"/>
  <c r="P42" i="21" s="1"/>
  <c r="Q42" i="21" s="1"/>
  <c r="N12" i="21"/>
  <c r="N29" i="21" s="1"/>
  <c r="O29" i="21" s="1"/>
  <c r="N13" i="21"/>
  <c r="N30" i="21" s="1"/>
  <c r="O30" i="21" s="1"/>
  <c r="N14" i="21"/>
  <c r="N31" i="21" s="1"/>
  <c r="O31" i="21" s="1"/>
  <c r="N15" i="21"/>
  <c r="N32" i="21" s="1"/>
  <c r="O32" i="21" s="1"/>
  <c r="N16" i="21"/>
  <c r="N33" i="21" s="1"/>
  <c r="O33" i="21" s="1"/>
  <c r="N17" i="21"/>
  <c r="N34" i="21" s="1"/>
  <c r="O34" i="21" s="1"/>
  <c r="N18" i="21"/>
  <c r="N35" i="21" s="1"/>
  <c r="O35" i="21" s="1"/>
  <c r="N19" i="21"/>
  <c r="N36" i="21" s="1"/>
  <c r="O36" i="21" s="1"/>
  <c r="N20" i="21"/>
  <c r="N37" i="21" s="1"/>
  <c r="O37" i="21" s="1"/>
  <c r="N21" i="21"/>
  <c r="N38" i="21" s="1"/>
  <c r="O38" i="21" s="1"/>
  <c r="N22" i="21"/>
  <c r="N39" i="21" s="1"/>
  <c r="O39" i="21" s="1"/>
  <c r="N23" i="21"/>
  <c r="N40" i="21" s="1"/>
  <c r="O40" i="21" s="1"/>
  <c r="N24" i="21"/>
  <c r="N41" i="21" s="1"/>
  <c r="O41" i="21" s="1"/>
  <c r="N25" i="21"/>
  <c r="N42" i="21" s="1"/>
  <c r="O42" i="21" s="1"/>
  <c r="L12" i="21"/>
  <c r="L29" i="21" s="1"/>
  <c r="M29" i="21" s="1"/>
  <c r="L13" i="21"/>
  <c r="L30" i="21" s="1"/>
  <c r="M30" i="21" s="1"/>
  <c r="L14" i="21"/>
  <c r="L31" i="21" s="1"/>
  <c r="M31" i="21" s="1"/>
  <c r="L15" i="21"/>
  <c r="L32" i="21" s="1"/>
  <c r="M32" i="21" s="1"/>
  <c r="L16" i="21"/>
  <c r="L33" i="21" s="1"/>
  <c r="M33" i="21" s="1"/>
  <c r="L17" i="21"/>
  <c r="L34" i="21" s="1"/>
  <c r="M34" i="21" s="1"/>
  <c r="L18" i="21"/>
  <c r="L35" i="21" s="1"/>
  <c r="M35" i="21" s="1"/>
  <c r="L19" i="21"/>
  <c r="L36" i="21" s="1"/>
  <c r="M36" i="21" s="1"/>
  <c r="L20" i="21"/>
  <c r="L37" i="21" s="1"/>
  <c r="M37" i="21" s="1"/>
  <c r="L21" i="21"/>
  <c r="L38" i="21" s="1"/>
  <c r="M38" i="21" s="1"/>
  <c r="L22" i="21"/>
  <c r="L39" i="21" s="1"/>
  <c r="M39" i="21" s="1"/>
  <c r="L23" i="21"/>
  <c r="L40" i="21" s="1"/>
  <c r="M40" i="21" s="1"/>
  <c r="L24" i="21"/>
  <c r="L41" i="21" s="1"/>
  <c r="M41" i="21" s="1"/>
  <c r="L25" i="21"/>
  <c r="L42" i="21" s="1"/>
  <c r="M42" i="21" s="1"/>
  <c r="J12" i="21"/>
  <c r="J29" i="21" s="1"/>
  <c r="K29" i="21" s="1"/>
  <c r="J13" i="21"/>
  <c r="J30" i="21" s="1"/>
  <c r="K30" i="21" s="1"/>
  <c r="J14" i="21"/>
  <c r="J31" i="21" s="1"/>
  <c r="K31" i="21" s="1"/>
  <c r="J15" i="21"/>
  <c r="J32" i="21" s="1"/>
  <c r="K32" i="21" s="1"/>
  <c r="J16" i="21"/>
  <c r="J33" i="21" s="1"/>
  <c r="K33" i="21" s="1"/>
  <c r="J17" i="21"/>
  <c r="J34" i="21" s="1"/>
  <c r="K34" i="21" s="1"/>
  <c r="J18" i="21"/>
  <c r="J35" i="21" s="1"/>
  <c r="K35" i="21" s="1"/>
  <c r="J19" i="21"/>
  <c r="J36" i="21" s="1"/>
  <c r="K36" i="21" s="1"/>
  <c r="J20" i="21"/>
  <c r="J37" i="21" s="1"/>
  <c r="K37" i="21" s="1"/>
  <c r="J21" i="21"/>
  <c r="J38" i="21" s="1"/>
  <c r="K38" i="21" s="1"/>
  <c r="J22" i="21"/>
  <c r="J39" i="21" s="1"/>
  <c r="K39" i="21" s="1"/>
  <c r="J23" i="21"/>
  <c r="J40" i="21" s="1"/>
  <c r="K40" i="21" s="1"/>
  <c r="J24" i="21"/>
  <c r="J41" i="21" s="1"/>
  <c r="K41" i="21" s="1"/>
  <c r="J25" i="21"/>
  <c r="J42" i="21" s="1"/>
  <c r="K42" i="21" s="1"/>
  <c r="H12" i="21"/>
  <c r="H29" i="21" s="1"/>
  <c r="I29" i="21" s="1"/>
  <c r="H13" i="21"/>
  <c r="H30" i="21" s="1"/>
  <c r="I30" i="21" s="1"/>
  <c r="H14" i="21"/>
  <c r="H31" i="21" s="1"/>
  <c r="I31" i="21" s="1"/>
  <c r="H15" i="21"/>
  <c r="H32" i="21" s="1"/>
  <c r="I32" i="21" s="1"/>
  <c r="H16" i="21"/>
  <c r="H33" i="21" s="1"/>
  <c r="I33" i="21" s="1"/>
  <c r="H17" i="21"/>
  <c r="H34" i="21" s="1"/>
  <c r="I34" i="21" s="1"/>
  <c r="H18" i="21"/>
  <c r="H35" i="21" s="1"/>
  <c r="I35" i="21" s="1"/>
  <c r="I51" i="21" s="1"/>
  <c r="H19" i="21"/>
  <c r="H36" i="21" s="1"/>
  <c r="I36" i="21" s="1"/>
  <c r="H20" i="21"/>
  <c r="H37" i="21" s="1"/>
  <c r="I37" i="21" s="1"/>
  <c r="H21" i="21"/>
  <c r="H38" i="21" s="1"/>
  <c r="I38" i="21" s="1"/>
  <c r="H22" i="21"/>
  <c r="H39" i="21" s="1"/>
  <c r="I39" i="21" s="1"/>
  <c r="H23" i="21"/>
  <c r="H40" i="21" s="1"/>
  <c r="I40" i="21" s="1"/>
  <c r="H24" i="21"/>
  <c r="H41" i="21" s="1"/>
  <c r="I41" i="21" s="1"/>
  <c r="H25" i="21"/>
  <c r="H42" i="21" s="1"/>
  <c r="I42" i="21" s="1"/>
  <c r="F12" i="21"/>
  <c r="F29" i="21" s="1"/>
  <c r="G29" i="21" s="1"/>
  <c r="F13" i="21"/>
  <c r="F30" i="21" s="1"/>
  <c r="G30" i="21" s="1"/>
  <c r="F14" i="21"/>
  <c r="F31" i="21" s="1"/>
  <c r="G31" i="21" s="1"/>
  <c r="F15" i="21"/>
  <c r="F32" i="21" s="1"/>
  <c r="G32" i="21" s="1"/>
  <c r="F16" i="21"/>
  <c r="F33" i="21" s="1"/>
  <c r="G33" i="21" s="1"/>
  <c r="F17" i="21"/>
  <c r="F34" i="21" s="1"/>
  <c r="G34" i="21" s="1"/>
  <c r="F18" i="21"/>
  <c r="F35" i="21" s="1"/>
  <c r="G35" i="21" s="1"/>
  <c r="F19" i="21"/>
  <c r="F36" i="21" s="1"/>
  <c r="G36" i="21" s="1"/>
  <c r="F20" i="21"/>
  <c r="F37" i="21" s="1"/>
  <c r="G37" i="21" s="1"/>
  <c r="F21" i="21"/>
  <c r="F38" i="21" s="1"/>
  <c r="G38" i="21" s="1"/>
  <c r="F22" i="21"/>
  <c r="F39" i="21" s="1"/>
  <c r="G39" i="21" s="1"/>
  <c r="F23" i="21"/>
  <c r="F40" i="21" s="1"/>
  <c r="G40" i="21" s="1"/>
  <c r="F24" i="21"/>
  <c r="F41" i="21" s="1"/>
  <c r="G41" i="21" s="1"/>
  <c r="F25" i="21"/>
  <c r="F42" i="21" s="1"/>
  <c r="G42" i="21" s="1"/>
  <c r="D12" i="21"/>
  <c r="D29" i="21" s="1"/>
  <c r="E29" i="21" s="1"/>
  <c r="D13" i="21"/>
  <c r="D30" i="21" s="1"/>
  <c r="E30" i="21" s="1"/>
  <c r="D14" i="21"/>
  <c r="D31" i="21" s="1"/>
  <c r="E31" i="21" s="1"/>
  <c r="D15" i="21"/>
  <c r="D32" i="21" s="1"/>
  <c r="E32" i="21" s="1"/>
  <c r="D16" i="21"/>
  <c r="D33" i="21" s="1"/>
  <c r="E33" i="21" s="1"/>
  <c r="D17" i="21"/>
  <c r="D34" i="21" s="1"/>
  <c r="E34" i="21" s="1"/>
  <c r="D18" i="21"/>
  <c r="D35" i="21" s="1"/>
  <c r="E35" i="21" s="1"/>
  <c r="D19" i="21"/>
  <c r="D36" i="21" s="1"/>
  <c r="E36" i="21" s="1"/>
  <c r="D20" i="21"/>
  <c r="D37" i="21" s="1"/>
  <c r="E37" i="21" s="1"/>
  <c r="D21" i="21"/>
  <c r="D38" i="21" s="1"/>
  <c r="E38" i="21" s="1"/>
  <c r="D22" i="21"/>
  <c r="D39" i="21" s="1"/>
  <c r="E39" i="21" s="1"/>
  <c r="D23" i="21"/>
  <c r="D40" i="21" s="1"/>
  <c r="E40" i="21" s="1"/>
  <c r="D24" i="21"/>
  <c r="D41" i="21" s="1"/>
  <c r="E41" i="21" s="1"/>
  <c r="D25" i="21"/>
  <c r="D42" i="21" s="1"/>
  <c r="E42" i="21" s="1"/>
  <c r="V11" i="21"/>
  <c r="V28" i="21" s="1"/>
  <c r="W28" i="21" s="1"/>
  <c r="T11" i="21"/>
  <c r="T28" i="21" s="1"/>
  <c r="U28" i="21" s="1"/>
  <c r="R11" i="21"/>
  <c r="R28" i="21" s="1"/>
  <c r="S28" i="21" s="1"/>
  <c r="P11" i="21"/>
  <c r="P28" i="21" s="1"/>
  <c r="Q28" i="21" s="1"/>
  <c r="N11" i="21"/>
  <c r="N28" i="21" s="1"/>
  <c r="O28" i="21" s="1"/>
  <c r="L11" i="21"/>
  <c r="L28" i="21" s="1"/>
  <c r="M28" i="21" s="1"/>
  <c r="J11" i="21"/>
  <c r="J28" i="21" s="1"/>
  <c r="K28" i="21" s="1"/>
  <c r="H11" i="21"/>
  <c r="H28" i="21" s="1"/>
  <c r="I28" i="21" s="1"/>
  <c r="F11" i="21"/>
  <c r="F28" i="21" s="1"/>
  <c r="G28" i="21" s="1"/>
  <c r="B25" i="21"/>
  <c r="B24" i="21"/>
  <c r="B23" i="21"/>
  <c r="B22" i="21"/>
  <c r="B21" i="21"/>
  <c r="B20" i="21"/>
  <c r="B19" i="21"/>
  <c r="B18" i="21"/>
  <c r="B17" i="21"/>
  <c r="B16" i="21"/>
  <c r="B15" i="21"/>
  <c r="B14" i="21"/>
  <c r="B13" i="21"/>
  <c r="B12" i="21"/>
  <c r="B11" i="21"/>
  <c r="U9" i="21"/>
  <c r="S9" i="21"/>
  <c r="Q9" i="21"/>
  <c r="O9" i="21"/>
  <c r="M9" i="21"/>
  <c r="K9" i="21"/>
  <c r="I9" i="21"/>
  <c r="G9" i="21"/>
  <c r="E9" i="21"/>
  <c r="C9" i="21"/>
  <c r="L7" i="21"/>
  <c r="D7" i="21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9" i="6"/>
  <c r="D8" i="6"/>
  <c r="L8" i="6"/>
  <c r="K8" i="6"/>
  <c r="J8" i="6"/>
  <c r="I8" i="6"/>
  <c r="H8" i="6"/>
  <c r="G8" i="6"/>
  <c r="F8" i="6"/>
  <c r="E8" i="6"/>
  <c r="C8" i="6"/>
  <c r="K5" i="6"/>
  <c r="C5" i="6"/>
  <c r="D5" i="8"/>
  <c r="G7" i="19"/>
  <c r="D7" i="19"/>
  <c r="G7" i="18"/>
  <c r="D7" i="18"/>
  <c r="G7" i="17"/>
  <c r="D7" i="17"/>
  <c r="G7" i="16"/>
  <c r="D7" i="16"/>
  <c r="G7" i="15"/>
  <c r="D7" i="15"/>
  <c r="G7" i="14"/>
  <c r="D7" i="14"/>
  <c r="G7" i="13"/>
  <c r="D7" i="13"/>
  <c r="G7" i="12"/>
  <c r="D7" i="12"/>
  <c r="G7" i="11"/>
  <c r="D7" i="11"/>
  <c r="Q26" i="19"/>
  <c r="R26" i="19" s="1"/>
  <c r="O26" i="19" s="1"/>
  <c r="P26" i="19"/>
  <c r="G26" i="19"/>
  <c r="H26" i="19" s="1"/>
  <c r="B26" i="19"/>
  <c r="H25" i="19"/>
  <c r="B25" i="19"/>
  <c r="G24" i="19"/>
  <c r="H24" i="19" s="1"/>
  <c r="B24" i="19"/>
  <c r="G23" i="19"/>
  <c r="H23" i="19" s="1"/>
  <c r="B23" i="19"/>
  <c r="G22" i="19"/>
  <c r="H22" i="19" s="1"/>
  <c r="B22" i="19"/>
  <c r="G21" i="19"/>
  <c r="H21" i="19" s="1"/>
  <c r="B21" i="19"/>
  <c r="G20" i="19"/>
  <c r="H20" i="19" s="1"/>
  <c r="B20" i="19"/>
  <c r="G19" i="19"/>
  <c r="H19" i="19" s="1"/>
  <c r="B19" i="19"/>
  <c r="G18" i="19"/>
  <c r="H18" i="19" s="1"/>
  <c r="B18" i="19"/>
  <c r="G17" i="19"/>
  <c r="H17" i="19" s="1"/>
  <c r="B17" i="19"/>
  <c r="G16" i="19"/>
  <c r="H16" i="19" s="1"/>
  <c r="B16" i="19"/>
  <c r="G15" i="19"/>
  <c r="H15" i="19" s="1"/>
  <c r="B15" i="19"/>
  <c r="S14" i="19"/>
  <c r="Q25" i="19" s="1"/>
  <c r="G14" i="19"/>
  <c r="H14" i="19" s="1"/>
  <c r="B14" i="19"/>
  <c r="G13" i="19"/>
  <c r="H13" i="19" s="1"/>
  <c r="B13" i="19"/>
  <c r="G12" i="19"/>
  <c r="H12" i="19" s="1"/>
  <c r="B12" i="19"/>
  <c r="G3" i="19"/>
  <c r="D3" i="19"/>
  <c r="Q26" i="18"/>
  <c r="R26" i="18" s="1"/>
  <c r="O26" i="18" s="1"/>
  <c r="P26" i="18"/>
  <c r="G26" i="18"/>
  <c r="H26" i="18" s="1"/>
  <c r="B26" i="18"/>
  <c r="H25" i="18"/>
  <c r="B25" i="18"/>
  <c r="G24" i="18"/>
  <c r="H24" i="18" s="1"/>
  <c r="B24" i="18"/>
  <c r="G23" i="18"/>
  <c r="H23" i="18" s="1"/>
  <c r="B23" i="18"/>
  <c r="G22" i="18"/>
  <c r="H22" i="18" s="1"/>
  <c r="B22" i="18"/>
  <c r="G21" i="18"/>
  <c r="H21" i="18" s="1"/>
  <c r="B21" i="18"/>
  <c r="G20" i="18"/>
  <c r="H20" i="18" s="1"/>
  <c r="B20" i="18"/>
  <c r="G19" i="18"/>
  <c r="H19" i="18" s="1"/>
  <c r="B19" i="18"/>
  <c r="G18" i="18"/>
  <c r="H18" i="18" s="1"/>
  <c r="B18" i="18"/>
  <c r="G17" i="18"/>
  <c r="H17" i="18" s="1"/>
  <c r="B17" i="18"/>
  <c r="G16" i="18"/>
  <c r="H16" i="18" s="1"/>
  <c r="B16" i="18"/>
  <c r="G15" i="18"/>
  <c r="H15" i="18" s="1"/>
  <c r="B15" i="18"/>
  <c r="S14" i="18"/>
  <c r="Q25" i="18" s="1"/>
  <c r="G14" i="18"/>
  <c r="H14" i="18" s="1"/>
  <c r="B14" i="18"/>
  <c r="H13" i="18"/>
  <c r="G13" i="18"/>
  <c r="B13" i="18"/>
  <c r="G12" i="18"/>
  <c r="H12" i="18" s="1"/>
  <c r="B12" i="18"/>
  <c r="G3" i="18"/>
  <c r="D3" i="18"/>
  <c r="Q26" i="17"/>
  <c r="R26" i="17" s="1"/>
  <c r="O26" i="17" s="1"/>
  <c r="P26" i="17"/>
  <c r="G26" i="17"/>
  <c r="H26" i="17" s="1"/>
  <c r="B26" i="17"/>
  <c r="H25" i="17"/>
  <c r="B25" i="17"/>
  <c r="G24" i="17"/>
  <c r="H24" i="17" s="1"/>
  <c r="B24" i="17"/>
  <c r="G23" i="17"/>
  <c r="H23" i="17" s="1"/>
  <c r="B23" i="17"/>
  <c r="G22" i="17"/>
  <c r="H22" i="17" s="1"/>
  <c r="B22" i="17"/>
  <c r="G21" i="17"/>
  <c r="H21" i="17" s="1"/>
  <c r="B21" i="17"/>
  <c r="G20" i="17"/>
  <c r="H20" i="17" s="1"/>
  <c r="B20" i="17"/>
  <c r="G19" i="17"/>
  <c r="H19" i="17" s="1"/>
  <c r="B19" i="17"/>
  <c r="G18" i="17"/>
  <c r="H18" i="17" s="1"/>
  <c r="B18" i="17"/>
  <c r="G17" i="17"/>
  <c r="H17" i="17" s="1"/>
  <c r="B17" i="17"/>
  <c r="G16" i="17"/>
  <c r="H16" i="17" s="1"/>
  <c r="B16" i="17"/>
  <c r="G15" i="17"/>
  <c r="H15" i="17" s="1"/>
  <c r="B15" i="17"/>
  <c r="S14" i="17"/>
  <c r="Q25" i="17" s="1"/>
  <c r="G14" i="17"/>
  <c r="H14" i="17" s="1"/>
  <c r="B14" i="17"/>
  <c r="G13" i="17"/>
  <c r="H13" i="17" s="1"/>
  <c r="B13" i="17"/>
  <c r="G12" i="17"/>
  <c r="H12" i="17" s="1"/>
  <c r="B12" i="17"/>
  <c r="G3" i="17"/>
  <c r="D3" i="17"/>
  <c r="Q26" i="16"/>
  <c r="R26" i="16" s="1"/>
  <c r="O26" i="16" s="1"/>
  <c r="P26" i="16"/>
  <c r="G26" i="16"/>
  <c r="H26" i="16" s="1"/>
  <c r="B26" i="16"/>
  <c r="B25" i="16"/>
  <c r="G24" i="16"/>
  <c r="H24" i="16" s="1"/>
  <c r="B24" i="16"/>
  <c r="G23" i="16"/>
  <c r="H23" i="16" s="1"/>
  <c r="B23" i="16"/>
  <c r="G22" i="16"/>
  <c r="H22" i="16" s="1"/>
  <c r="B22" i="16"/>
  <c r="G21" i="16"/>
  <c r="H21" i="16" s="1"/>
  <c r="B21" i="16"/>
  <c r="G20" i="16"/>
  <c r="H20" i="16" s="1"/>
  <c r="B20" i="16"/>
  <c r="G19" i="16"/>
  <c r="H19" i="16" s="1"/>
  <c r="B19" i="16"/>
  <c r="G18" i="16"/>
  <c r="H18" i="16" s="1"/>
  <c r="B18" i="16"/>
  <c r="G17" i="16"/>
  <c r="H17" i="16" s="1"/>
  <c r="B17" i="16"/>
  <c r="G16" i="16"/>
  <c r="H16" i="16" s="1"/>
  <c r="B16" i="16"/>
  <c r="G15" i="16"/>
  <c r="H15" i="16" s="1"/>
  <c r="B15" i="16"/>
  <c r="S14" i="16"/>
  <c r="Q25" i="16" s="1"/>
  <c r="G14" i="16"/>
  <c r="H14" i="16" s="1"/>
  <c r="B14" i="16"/>
  <c r="G13" i="16"/>
  <c r="H13" i="16" s="1"/>
  <c r="B13" i="16"/>
  <c r="G12" i="16"/>
  <c r="H12" i="16" s="1"/>
  <c r="B12" i="16"/>
  <c r="G3" i="16"/>
  <c r="D3" i="16"/>
  <c r="Q26" i="15"/>
  <c r="R26" i="15" s="1"/>
  <c r="O26" i="15" s="1"/>
  <c r="P26" i="15"/>
  <c r="G26" i="15"/>
  <c r="H26" i="15" s="1"/>
  <c r="B26" i="15"/>
  <c r="B25" i="15"/>
  <c r="G24" i="15"/>
  <c r="H24" i="15" s="1"/>
  <c r="B24" i="15"/>
  <c r="G23" i="15"/>
  <c r="H23" i="15" s="1"/>
  <c r="B23" i="15"/>
  <c r="G22" i="15"/>
  <c r="H22" i="15" s="1"/>
  <c r="B22" i="15"/>
  <c r="G21" i="15"/>
  <c r="H21" i="15" s="1"/>
  <c r="B21" i="15"/>
  <c r="G20" i="15"/>
  <c r="H20" i="15" s="1"/>
  <c r="B20" i="15"/>
  <c r="G19" i="15"/>
  <c r="H19" i="15" s="1"/>
  <c r="B19" i="15"/>
  <c r="G18" i="15"/>
  <c r="H18" i="15" s="1"/>
  <c r="B18" i="15"/>
  <c r="G17" i="15"/>
  <c r="H17" i="15" s="1"/>
  <c r="B17" i="15"/>
  <c r="G16" i="15"/>
  <c r="H16" i="15" s="1"/>
  <c r="B16" i="15"/>
  <c r="G15" i="15"/>
  <c r="H15" i="15" s="1"/>
  <c r="B15" i="15"/>
  <c r="S14" i="15"/>
  <c r="Q18" i="15" s="1"/>
  <c r="G14" i="15"/>
  <c r="H14" i="15" s="1"/>
  <c r="B14" i="15"/>
  <c r="G13" i="15"/>
  <c r="H13" i="15" s="1"/>
  <c r="B13" i="15"/>
  <c r="G12" i="15"/>
  <c r="H12" i="15" s="1"/>
  <c r="B12" i="15"/>
  <c r="G3" i="15"/>
  <c r="D3" i="15"/>
  <c r="Q26" i="14"/>
  <c r="R26" i="14" s="1"/>
  <c r="O26" i="14" s="1"/>
  <c r="P26" i="14"/>
  <c r="G26" i="14"/>
  <c r="H26" i="14" s="1"/>
  <c r="B26" i="14"/>
  <c r="H25" i="14"/>
  <c r="B25" i="14"/>
  <c r="G24" i="14"/>
  <c r="H24" i="14" s="1"/>
  <c r="B24" i="14"/>
  <c r="G23" i="14"/>
  <c r="H23" i="14" s="1"/>
  <c r="B23" i="14"/>
  <c r="G22" i="14"/>
  <c r="H22" i="14" s="1"/>
  <c r="B22" i="14"/>
  <c r="G21" i="14"/>
  <c r="H21" i="14" s="1"/>
  <c r="B21" i="14"/>
  <c r="G20" i="14"/>
  <c r="H20" i="14" s="1"/>
  <c r="B20" i="14"/>
  <c r="G19" i="14"/>
  <c r="H19" i="14" s="1"/>
  <c r="B19" i="14"/>
  <c r="G18" i="14"/>
  <c r="H18" i="14" s="1"/>
  <c r="B18" i="14"/>
  <c r="G17" i="14"/>
  <c r="H17" i="14" s="1"/>
  <c r="B17" i="14"/>
  <c r="G16" i="14"/>
  <c r="H16" i="14" s="1"/>
  <c r="B16" i="14"/>
  <c r="G15" i="14"/>
  <c r="H15" i="14" s="1"/>
  <c r="B15" i="14"/>
  <c r="S14" i="14"/>
  <c r="Q25" i="14" s="1"/>
  <c r="G14" i="14"/>
  <c r="H14" i="14" s="1"/>
  <c r="B14" i="14"/>
  <c r="G13" i="14"/>
  <c r="H13" i="14" s="1"/>
  <c r="B13" i="14"/>
  <c r="G12" i="14"/>
  <c r="H12" i="14" s="1"/>
  <c r="B12" i="14"/>
  <c r="G3" i="14"/>
  <c r="D3" i="14"/>
  <c r="Q26" i="13"/>
  <c r="R26" i="13" s="1"/>
  <c r="O26" i="13" s="1"/>
  <c r="P26" i="13"/>
  <c r="G26" i="13"/>
  <c r="H26" i="13" s="1"/>
  <c r="B26" i="13"/>
  <c r="H25" i="13"/>
  <c r="B25" i="13"/>
  <c r="G24" i="13"/>
  <c r="H24" i="13" s="1"/>
  <c r="B24" i="13"/>
  <c r="G23" i="13"/>
  <c r="H23" i="13" s="1"/>
  <c r="B23" i="13"/>
  <c r="G22" i="13"/>
  <c r="H22" i="13" s="1"/>
  <c r="B22" i="13"/>
  <c r="G21" i="13"/>
  <c r="H21" i="13" s="1"/>
  <c r="B21" i="13"/>
  <c r="G20" i="13"/>
  <c r="H20" i="13" s="1"/>
  <c r="B20" i="13"/>
  <c r="G19" i="13"/>
  <c r="H19" i="13" s="1"/>
  <c r="B19" i="13"/>
  <c r="G18" i="13"/>
  <c r="H18" i="13" s="1"/>
  <c r="B18" i="13"/>
  <c r="G17" i="13"/>
  <c r="H17" i="13" s="1"/>
  <c r="B17" i="13"/>
  <c r="G16" i="13"/>
  <c r="H16" i="13" s="1"/>
  <c r="B16" i="13"/>
  <c r="G15" i="13"/>
  <c r="H15" i="13" s="1"/>
  <c r="B15" i="13"/>
  <c r="S14" i="13"/>
  <c r="Q14" i="13" s="1"/>
  <c r="G14" i="13"/>
  <c r="H14" i="13" s="1"/>
  <c r="B14" i="13"/>
  <c r="G13" i="13"/>
  <c r="H13" i="13" s="1"/>
  <c r="B13" i="13"/>
  <c r="G12" i="13"/>
  <c r="H12" i="13" s="1"/>
  <c r="B12" i="13"/>
  <c r="G3" i="13"/>
  <c r="D3" i="13"/>
  <c r="Q26" i="12"/>
  <c r="R26" i="12" s="1"/>
  <c r="O26" i="12" s="1"/>
  <c r="P26" i="12"/>
  <c r="G26" i="12"/>
  <c r="H26" i="12" s="1"/>
  <c r="B26" i="12"/>
  <c r="B25" i="12"/>
  <c r="G24" i="12"/>
  <c r="H24" i="12" s="1"/>
  <c r="B24" i="12"/>
  <c r="G23" i="12"/>
  <c r="H23" i="12" s="1"/>
  <c r="B23" i="12"/>
  <c r="G22" i="12"/>
  <c r="H22" i="12" s="1"/>
  <c r="B22" i="12"/>
  <c r="G21" i="12"/>
  <c r="H21" i="12" s="1"/>
  <c r="B21" i="12"/>
  <c r="G20" i="12"/>
  <c r="H20" i="12" s="1"/>
  <c r="B20" i="12"/>
  <c r="G19" i="12"/>
  <c r="H19" i="12" s="1"/>
  <c r="B19" i="12"/>
  <c r="G18" i="12"/>
  <c r="H18" i="12" s="1"/>
  <c r="B18" i="12"/>
  <c r="G17" i="12"/>
  <c r="H17" i="12" s="1"/>
  <c r="B17" i="12"/>
  <c r="G16" i="12"/>
  <c r="H16" i="12" s="1"/>
  <c r="B16" i="12"/>
  <c r="G15" i="12"/>
  <c r="H15" i="12" s="1"/>
  <c r="B15" i="12"/>
  <c r="S14" i="12"/>
  <c r="Q14" i="12" s="1"/>
  <c r="G14" i="12"/>
  <c r="H14" i="12" s="1"/>
  <c r="B14" i="12"/>
  <c r="G13" i="12"/>
  <c r="H13" i="12" s="1"/>
  <c r="B13" i="12"/>
  <c r="G12" i="12"/>
  <c r="H12" i="12" s="1"/>
  <c r="B12" i="12"/>
  <c r="G3" i="12"/>
  <c r="D3" i="12"/>
  <c r="Q26" i="11"/>
  <c r="R26" i="11" s="1"/>
  <c r="O26" i="11" s="1"/>
  <c r="P26" i="11"/>
  <c r="G26" i="11"/>
  <c r="H26" i="11" s="1"/>
  <c r="B26" i="11"/>
  <c r="H25" i="11"/>
  <c r="B25" i="11"/>
  <c r="G24" i="11"/>
  <c r="H24" i="11" s="1"/>
  <c r="B24" i="11"/>
  <c r="G23" i="11"/>
  <c r="H23" i="11" s="1"/>
  <c r="B23" i="11"/>
  <c r="G22" i="11"/>
  <c r="H22" i="11" s="1"/>
  <c r="B22" i="11"/>
  <c r="G21" i="11"/>
  <c r="H21" i="11" s="1"/>
  <c r="B21" i="11"/>
  <c r="G20" i="11"/>
  <c r="H20" i="11" s="1"/>
  <c r="B20" i="11"/>
  <c r="G19" i="11"/>
  <c r="H19" i="11" s="1"/>
  <c r="B19" i="11"/>
  <c r="G18" i="11"/>
  <c r="H18" i="11" s="1"/>
  <c r="B18" i="11"/>
  <c r="G17" i="11"/>
  <c r="H17" i="11" s="1"/>
  <c r="B17" i="11"/>
  <c r="G16" i="11"/>
  <c r="H16" i="11" s="1"/>
  <c r="B16" i="11"/>
  <c r="G15" i="11"/>
  <c r="H15" i="11" s="1"/>
  <c r="B15" i="11"/>
  <c r="S14" i="11"/>
  <c r="Q25" i="11" s="1"/>
  <c r="G14" i="11"/>
  <c r="H14" i="11" s="1"/>
  <c r="B14" i="11"/>
  <c r="G13" i="11"/>
  <c r="H13" i="11" s="1"/>
  <c r="B13" i="11"/>
  <c r="G12" i="11"/>
  <c r="H12" i="11" s="1"/>
  <c r="B12" i="11"/>
  <c r="G3" i="11"/>
  <c r="D3" i="11"/>
  <c r="Q26" i="10"/>
  <c r="R26" i="10" s="1"/>
  <c r="O26" i="10" s="1"/>
  <c r="S14" i="10"/>
  <c r="Q23" i="10" s="1"/>
  <c r="P26" i="10"/>
  <c r="H25" i="10"/>
  <c r="G13" i="10"/>
  <c r="H13" i="10" s="1"/>
  <c r="G14" i="10"/>
  <c r="H14" i="10" s="1"/>
  <c r="G15" i="10"/>
  <c r="H15" i="10" s="1"/>
  <c r="G16" i="10"/>
  <c r="H16" i="10" s="1"/>
  <c r="G17" i="10"/>
  <c r="H17" i="10" s="1"/>
  <c r="G18" i="10"/>
  <c r="H18" i="10" s="1"/>
  <c r="G19" i="10"/>
  <c r="H19" i="10" s="1"/>
  <c r="G20" i="10"/>
  <c r="H20" i="10" s="1"/>
  <c r="G21" i="10"/>
  <c r="H21" i="10" s="1"/>
  <c r="G22" i="10"/>
  <c r="H22" i="10" s="1"/>
  <c r="G23" i="10"/>
  <c r="H23" i="10" s="1"/>
  <c r="G24" i="10"/>
  <c r="H24" i="10" s="1"/>
  <c r="G26" i="10"/>
  <c r="H26" i="10" s="1"/>
  <c r="G12" i="10"/>
  <c r="H12" i="10" s="1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12" i="10"/>
  <c r="G7" i="10"/>
  <c r="D7" i="10"/>
  <c r="G3" i="10"/>
  <c r="D3" i="10"/>
  <c r="I14" i="1"/>
  <c r="I16" i="1"/>
  <c r="I18" i="1"/>
  <c r="I20" i="1"/>
  <c r="I12" i="1"/>
  <c r="C14" i="1"/>
  <c r="C16" i="1"/>
  <c r="C18" i="1"/>
  <c r="C20" i="1"/>
  <c r="C12" i="1"/>
  <c r="G5" i="8"/>
  <c r="F5" i="9"/>
  <c r="D5" i="9"/>
  <c r="Q18" i="13" l="1"/>
  <c r="R18" i="13" s="1"/>
  <c r="O18" i="13" s="1"/>
  <c r="M58" i="21"/>
  <c r="M52" i="21"/>
  <c r="M45" i="21"/>
  <c r="M48" i="21"/>
  <c r="M47" i="21"/>
  <c r="AM30" i="21"/>
  <c r="I48" i="21" s="1"/>
  <c r="AM31" i="21"/>
  <c r="K55" i="21" s="1"/>
  <c r="M51" i="21"/>
  <c r="M46" i="21"/>
  <c r="M57" i="21"/>
  <c r="M56" i="21"/>
  <c r="AM33" i="21"/>
  <c r="O57" i="21" s="1"/>
  <c r="AM37" i="21"/>
  <c r="W50" i="21" s="1"/>
  <c r="AM28" i="21"/>
  <c r="E52" i="21" s="1"/>
  <c r="AM29" i="21"/>
  <c r="G46" i="21" s="1"/>
  <c r="AM36" i="21"/>
  <c r="U49" i="21" s="1"/>
  <c r="AM35" i="21"/>
  <c r="S50" i="21" s="1"/>
  <c r="AM34" i="21"/>
  <c r="Q48" i="21" s="1"/>
  <c r="M49" i="21"/>
  <c r="M50" i="21"/>
  <c r="M44" i="21"/>
  <c r="M55" i="21"/>
  <c r="M54" i="21"/>
  <c r="M53" i="21"/>
  <c r="R25" i="18"/>
  <c r="O25" i="18" s="1"/>
  <c r="W16" i="6"/>
  <c r="W14" i="6"/>
  <c r="W15" i="6"/>
  <c r="W17" i="6"/>
  <c r="W10" i="6"/>
  <c r="W18" i="6"/>
  <c r="W11" i="6"/>
  <c r="W9" i="6"/>
  <c r="W12" i="6"/>
  <c r="W13" i="6"/>
  <c r="R18" i="15"/>
  <c r="O18" i="15" s="1"/>
  <c r="R25" i="14"/>
  <c r="O25" i="14" s="1"/>
  <c r="Q12" i="10"/>
  <c r="J12" i="10"/>
  <c r="J15" i="19"/>
  <c r="J15" i="18"/>
  <c r="J13" i="17"/>
  <c r="J15" i="17"/>
  <c r="Q13" i="17"/>
  <c r="R13" i="17" s="1"/>
  <c r="O13" i="17" s="1"/>
  <c r="J16" i="17"/>
  <c r="Q12" i="17"/>
  <c r="R12" i="17" s="1"/>
  <c r="O12" i="17" s="1"/>
  <c r="Q14" i="17"/>
  <c r="R14" i="17" s="1"/>
  <c r="O14" i="17" s="1"/>
  <c r="Q17" i="16"/>
  <c r="R17" i="16" s="1"/>
  <c r="O17" i="16" s="1"/>
  <c r="Q16" i="16"/>
  <c r="R16" i="16" s="1"/>
  <c r="O16" i="16" s="1"/>
  <c r="J13" i="16"/>
  <c r="Q15" i="16"/>
  <c r="R15" i="16" s="1"/>
  <c r="O15" i="16" s="1"/>
  <c r="J16" i="16"/>
  <c r="Q12" i="15"/>
  <c r="R12" i="15" s="1"/>
  <c r="O12" i="15" s="1"/>
  <c r="Q16" i="15"/>
  <c r="R16" i="15" s="1"/>
  <c r="O16" i="15" s="1"/>
  <c r="Q19" i="15"/>
  <c r="R19" i="15" s="1"/>
  <c r="O19" i="15" s="1"/>
  <c r="Q14" i="15"/>
  <c r="R14" i="15" s="1"/>
  <c r="O14" i="15" s="1"/>
  <c r="Q24" i="15"/>
  <c r="R24" i="15" s="1"/>
  <c r="O24" i="15" s="1"/>
  <c r="Q21" i="15"/>
  <c r="R21" i="15" s="1"/>
  <c r="O21" i="15" s="1"/>
  <c r="Q22" i="15"/>
  <c r="R22" i="15" s="1"/>
  <c r="O22" i="15" s="1"/>
  <c r="Q17" i="15"/>
  <c r="R17" i="15" s="1"/>
  <c r="O17" i="15" s="1"/>
  <c r="Q25" i="15"/>
  <c r="R25" i="15" s="1"/>
  <c r="O25" i="15" s="1"/>
  <c r="Q13" i="15"/>
  <c r="R13" i="15" s="1"/>
  <c r="O13" i="15" s="1"/>
  <c r="Q20" i="15"/>
  <c r="R20" i="15" s="1"/>
  <c r="O20" i="15" s="1"/>
  <c r="Q15" i="15"/>
  <c r="R15" i="15" s="1"/>
  <c r="O15" i="15" s="1"/>
  <c r="J18" i="15"/>
  <c r="Q23" i="15"/>
  <c r="R23" i="15" s="1"/>
  <c r="O23" i="15" s="1"/>
  <c r="J20" i="14"/>
  <c r="J13" i="14"/>
  <c r="Q15" i="13"/>
  <c r="R15" i="13" s="1"/>
  <c r="O15" i="13" s="1"/>
  <c r="Q23" i="13"/>
  <c r="R23" i="13" s="1"/>
  <c r="O23" i="13" s="1"/>
  <c r="Q20" i="13"/>
  <c r="R20" i="13" s="1"/>
  <c r="O20" i="13" s="1"/>
  <c r="Q21" i="13"/>
  <c r="R21" i="13" s="1"/>
  <c r="O21" i="13" s="1"/>
  <c r="Q16" i="13"/>
  <c r="R16" i="13" s="1"/>
  <c r="O16" i="13" s="1"/>
  <c r="Q24" i="13"/>
  <c r="R24" i="13" s="1"/>
  <c r="O24" i="13" s="1"/>
  <c r="Q19" i="13"/>
  <c r="R19" i="13" s="1"/>
  <c r="O19" i="13" s="1"/>
  <c r="J17" i="13"/>
  <c r="Q22" i="13"/>
  <c r="R22" i="13" s="1"/>
  <c r="O22" i="13" s="1"/>
  <c r="J25" i="13"/>
  <c r="Q12" i="13"/>
  <c r="R12" i="13" s="1"/>
  <c r="O12" i="13" s="1"/>
  <c r="Q17" i="13"/>
  <c r="R17" i="13" s="1"/>
  <c r="O17" i="13" s="1"/>
  <c r="Q25" i="13"/>
  <c r="R25" i="13" s="1"/>
  <c r="O25" i="13" s="1"/>
  <c r="Q18" i="12"/>
  <c r="R18" i="12" s="1"/>
  <c r="O18" i="12" s="1"/>
  <c r="Q21" i="12"/>
  <c r="R21" i="12" s="1"/>
  <c r="O21" i="12" s="1"/>
  <c r="Q16" i="12"/>
  <c r="R16" i="12" s="1"/>
  <c r="O16" i="12" s="1"/>
  <c r="Q24" i="12"/>
  <c r="R24" i="12" s="1"/>
  <c r="O24" i="12" s="1"/>
  <c r="Q19" i="12"/>
  <c r="R19" i="12" s="1"/>
  <c r="O19" i="12" s="1"/>
  <c r="Q22" i="12"/>
  <c r="R22" i="12" s="1"/>
  <c r="O22" i="12" s="1"/>
  <c r="J25" i="12"/>
  <c r="Q17" i="12"/>
  <c r="R17" i="12" s="1"/>
  <c r="O17" i="12" s="1"/>
  <c r="Q20" i="12"/>
  <c r="R20" i="12" s="1"/>
  <c r="O20" i="12" s="1"/>
  <c r="Q25" i="12"/>
  <c r="R25" i="12" s="1"/>
  <c r="O25" i="12" s="1"/>
  <c r="Q15" i="12"/>
  <c r="R15" i="12" s="1"/>
  <c r="O15" i="12" s="1"/>
  <c r="Q23" i="12"/>
  <c r="R23" i="12" s="1"/>
  <c r="O23" i="12" s="1"/>
  <c r="Q17" i="11"/>
  <c r="R17" i="11" s="1"/>
  <c r="O17" i="11" s="1"/>
  <c r="Q16" i="11"/>
  <c r="R16" i="11" s="1"/>
  <c r="O16" i="11" s="1"/>
  <c r="J14" i="11"/>
  <c r="J20" i="11"/>
  <c r="Q12" i="11"/>
  <c r="R12" i="11" s="1"/>
  <c r="O12" i="11" s="1"/>
  <c r="Q15" i="11"/>
  <c r="R15" i="11" s="1"/>
  <c r="O15" i="11" s="1"/>
  <c r="Q13" i="11"/>
  <c r="R13" i="11" s="1"/>
  <c r="O13" i="11" s="1"/>
  <c r="R14" i="13"/>
  <c r="O14" i="13" s="1"/>
  <c r="R25" i="17"/>
  <c r="O25" i="17" s="1"/>
  <c r="R25" i="19"/>
  <c r="O25" i="19" s="1"/>
  <c r="R25" i="11"/>
  <c r="O25" i="11" s="1"/>
  <c r="R14" i="12"/>
  <c r="O14" i="12" s="1"/>
  <c r="R25" i="16"/>
  <c r="O25" i="16" s="1"/>
  <c r="J13" i="19"/>
  <c r="J16" i="19"/>
  <c r="J20" i="19"/>
  <c r="J24" i="19"/>
  <c r="J17" i="19"/>
  <c r="J21" i="19"/>
  <c r="J25" i="19"/>
  <c r="J14" i="19"/>
  <c r="J18" i="19"/>
  <c r="J22" i="19"/>
  <c r="J26" i="19"/>
  <c r="J12" i="19"/>
  <c r="J19" i="19"/>
  <c r="J23" i="19"/>
  <c r="Q12" i="19"/>
  <c r="R12" i="19" s="1"/>
  <c r="O12" i="19" s="1"/>
  <c r="Q13" i="19"/>
  <c r="R13" i="19" s="1"/>
  <c r="O13" i="19" s="1"/>
  <c r="Q14" i="19"/>
  <c r="R14" i="19" s="1"/>
  <c r="O14" i="19" s="1"/>
  <c r="Q15" i="19"/>
  <c r="R15" i="19" s="1"/>
  <c r="O15" i="19" s="1"/>
  <c r="Q16" i="19"/>
  <c r="R16" i="19" s="1"/>
  <c r="O16" i="19" s="1"/>
  <c r="Q17" i="19"/>
  <c r="R17" i="19" s="1"/>
  <c r="O17" i="19" s="1"/>
  <c r="Q18" i="19"/>
  <c r="R18" i="19" s="1"/>
  <c r="O18" i="19" s="1"/>
  <c r="Q19" i="19"/>
  <c r="R19" i="19" s="1"/>
  <c r="O19" i="19" s="1"/>
  <c r="Q20" i="19"/>
  <c r="R20" i="19" s="1"/>
  <c r="O20" i="19" s="1"/>
  <c r="Q21" i="19"/>
  <c r="R21" i="19" s="1"/>
  <c r="O21" i="19" s="1"/>
  <c r="Q22" i="19"/>
  <c r="R22" i="19" s="1"/>
  <c r="O22" i="19" s="1"/>
  <c r="Q23" i="19"/>
  <c r="R23" i="19" s="1"/>
  <c r="O23" i="19" s="1"/>
  <c r="Q24" i="19"/>
  <c r="R24" i="19" s="1"/>
  <c r="O24" i="19" s="1"/>
  <c r="J13" i="18"/>
  <c r="J16" i="18"/>
  <c r="J20" i="18"/>
  <c r="J24" i="18"/>
  <c r="J17" i="18"/>
  <c r="J21" i="18"/>
  <c r="J25" i="18"/>
  <c r="J14" i="18"/>
  <c r="J18" i="18"/>
  <c r="J22" i="18"/>
  <c r="J26" i="18"/>
  <c r="J12" i="18"/>
  <c r="J19" i="18"/>
  <c r="J23" i="18"/>
  <c r="Q12" i="18"/>
  <c r="R12" i="18" s="1"/>
  <c r="O12" i="18" s="1"/>
  <c r="Q13" i="18"/>
  <c r="R13" i="18" s="1"/>
  <c r="O13" i="18" s="1"/>
  <c r="Q14" i="18"/>
  <c r="R14" i="18" s="1"/>
  <c r="O14" i="18" s="1"/>
  <c r="Q15" i="18"/>
  <c r="R15" i="18" s="1"/>
  <c r="O15" i="18" s="1"/>
  <c r="Q16" i="18"/>
  <c r="R16" i="18" s="1"/>
  <c r="O16" i="18" s="1"/>
  <c r="Q17" i="18"/>
  <c r="R17" i="18" s="1"/>
  <c r="O17" i="18" s="1"/>
  <c r="Q18" i="18"/>
  <c r="R18" i="18" s="1"/>
  <c r="O18" i="18" s="1"/>
  <c r="Q19" i="18"/>
  <c r="R19" i="18" s="1"/>
  <c r="O19" i="18" s="1"/>
  <c r="Q20" i="18"/>
  <c r="R20" i="18" s="1"/>
  <c r="O20" i="18" s="1"/>
  <c r="Q21" i="18"/>
  <c r="R21" i="18" s="1"/>
  <c r="O21" i="18" s="1"/>
  <c r="Q22" i="18"/>
  <c r="R22" i="18" s="1"/>
  <c r="O22" i="18" s="1"/>
  <c r="Q23" i="18"/>
  <c r="R23" i="18" s="1"/>
  <c r="O23" i="18" s="1"/>
  <c r="Q24" i="18"/>
  <c r="R24" i="18" s="1"/>
  <c r="O24" i="18" s="1"/>
  <c r="J12" i="17"/>
  <c r="J14" i="17"/>
  <c r="J17" i="17"/>
  <c r="J21" i="17"/>
  <c r="J25" i="17"/>
  <c r="J18" i="17"/>
  <c r="J22" i="17"/>
  <c r="J26" i="17"/>
  <c r="J19" i="17"/>
  <c r="J23" i="17"/>
  <c r="J20" i="17"/>
  <c r="J24" i="17"/>
  <c r="Q15" i="17"/>
  <c r="R15" i="17" s="1"/>
  <c r="O15" i="17" s="1"/>
  <c r="Q16" i="17"/>
  <c r="R16" i="17" s="1"/>
  <c r="O16" i="17" s="1"/>
  <c r="Q17" i="17"/>
  <c r="R17" i="17" s="1"/>
  <c r="O17" i="17" s="1"/>
  <c r="Q18" i="17"/>
  <c r="R18" i="17" s="1"/>
  <c r="O18" i="17" s="1"/>
  <c r="Q19" i="17"/>
  <c r="R19" i="17" s="1"/>
  <c r="O19" i="17" s="1"/>
  <c r="Q20" i="17"/>
  <c r="R20" i="17" s="1"/>
  <c r="O20" i="17" s="1"/>
  <c r="Q21" i="17"/>
  <c r="R21" i="17" s="1"/>
  <c r="O21" i="17" s="1"/>
  <c r="Q22" i="17"/>
  <c r="R22" i="17" s="1"/>
  <c r="O22" i="17" s="1"/>
  <c r="Q23" i="17"/>
  <c r="R23" i="17" s="1"/>
  <c r="O23" i="17" s="1"/>
  <c r="Q24" i="17"/>
  <c r="R24" i="17" s="1"/>
  <c r="O24" i="17" s="1"/>
  <c r="J14" i="16"/>
  <c r="J24" i="16"/>
  <c r="J17" i="16"/>
  <c r="J20" i="16"/>
  <c r="J12" i="16"/>
  <c r="J21" i="16"/>
  <c r="J25" i="16"/>
  <c r="J15" i="16"/>
  <c r="J18" i="16"/>
  <c r="J22" i="16"/>
  <c r="J26" i="16"/>
  <c r="J19" i="16"/>
  <c r="J23" i="16"/>
  <c r="Q12" i="16"/>
  <c r="R12" i="16" s="1"/>
  <c r="O12" i="16" s="1"/>
  <c r="Q13" i="16"/>
  <c r="R13" i="16" s="1"/>
  <c r="O13" i="16" s="1"/>
  <c r="Q14" i="16"/>
  <c r="R14" i="16" s="1"/>
  <c r="O14" i="16" s="1"/>
  <c r="Q18" i="16"/>
  <c r="R18" i="16" s="1"/>
  <c r="O18" i="16" s="1"/>
  <c r="Q19" i="16"/>
  <c r="R19" i="16" s="1"/>
  <c r="O19" i="16" s="1"/>
  <c r="Q20" i="16"/>
  <c r="R20" i="16" s="1"/>
  <c r="O20" i="16" s="1"/>
  <c r="Q21" i="16"/>
  <c r="R21" i="16" s="1"/>
  <c r="O21" i="16" s="1"/>
  <c r="Q22" i="16"/>
  <c r="R22" i="16" s="1"/>
  <c r="O22" i="16" s="1"/>
  <c r="Q23" i="16"/>
  <c r="R23" i="16" s="1"/>
  <c r="O23" i="16" s="1"/>
  <c r="Q24" i="16"/>
  <c r="R24" i="16" s="1"/>
  <c r="O24" i="16" s="1"/>
  <c r="J24" i="15"/>
  <c r="J19" i="15"/>
  <c r="J16" i="15"/>
  <c r="J22" i="15"/>
  <c r="J14" i="15"/>
  <c r="J13" i="15"/>
  <c r="J17" i="15"/>
  <c r="J25" i="15"/>
  <c r="J20" i="15"/>
  <c r="J15" i="15"/>
  <c r="J23" i="15"/>
  <c r="J12" i="15"/>
  <c r="J26" i="15"/>
  <c r="J21" i="15"/>
  <c r="J24" i="14"/>
  <c r="J17" i="14"/>
  <c r="J21" i="14"/>
  <c r="J25" i="14"/>
  <c r="J14" i="14"/>
  <c r="J18" i="14"/>
  <c r="J22" i="14"/>
  <c r="J26" i="14"/>
  <c r="J16" i="14"/>
  <c r="J12" i="14"/>
  <c r="J15" i="14"/>
  <c r="J19" i="14"/>
  <c r="J23" i="14"/>
  <c r="Q12" i="14"/>
  <c r="R12" i="14" s="1"/>
  <c r="O12" i="14" s="1"/>
  <c r="Q13" i="14"/>
  <c r="R13" i="14" s="1"/>
  <c r="O13" i="14" s="1"/>
  <c r="Q14" i="14"/>
  <c r="R14" i="14" s="1"/>
  <c r="O14" i="14" s="1"/>
  <c r="Q15" i="14"/>
  <c r="R15" i="14" s="1"/>
  <c r="O15" i="14" s="1"/>
  <c r="Q16" i="14"/>
  <c r="R16" i="14" s="1"/>
  <c r="O16" i="14" s="1"/>
  <c r="Q17" i="14"/>
  <c r="R17" i="14" s="1"/>
  <c r="O17" i="14" s="1"/>
  <c r="Q18" i="14"/>
  <c r="R18" i="14" s="1"/>
  <c r="O18" i="14" s="1"/>
  <c r="Q19" i="14"/>
  <c r="R19" i="14" s="1"/>
  <c r="O19" i="14" s="1"/>
  <c r="Q20" i="14"/>
  <c r="R20" i="14" s="1"/>
  <c r="O20" i="14" s="1"/>
  <c r="Q21" i="14"/>
  <c r="R21" i="14" s="1"/>
  <c r="O21" i="14" s="1"/>
  <c r="Q22" i="14"/>
  <c r="R22" i="14" s="1"/>
  <c r="O22" i="14" s="1"/>
  <c r="Q23" i="14"/>
  <c r="R23" i="14" s="1"/>
  <c r="O23" i="14" s="1"/>
  <c r="Q24" i="14"/>
  <c r="R24" i="14" s="1"/>
  <c r="O24" i="14" s="1"/>
  <c r="J19" i="13"/>
  <c r="J12" i="13"/>
  <c r="J14" i="13"/>
  <c r="J22" i="13"/>
  <c r="J20" i="13"/>
  <c r="J15" i="13"/>
  <c r="J23" i="13"/>
  <c r="J18" i="13"/>
  <c r="J26" i="13"/>
  <c r="J13" i="13"/>
  <c r="J21" i="13"/>
  <c r="J16" i="13"/>
  <c r="J24" i="13"/>
  <c r="Q13" i="13"/>
  <c r="R13" i="13" s="1"/>
  <c r="O13" i="13" s="1"/>
  <c r="J16" i="12"/>
  <c r="J19" i="12"/>
  <c r="J14" i="12"/>
  <c r="J22" i="12"/>
  <c r="J17" i="12"/>
  <c r="J20" i="12"/>
  <c r="J12" i="12"/>
  <c r="J15" i="12"/>
  <c r="J23" i="12"/>
  <c r="J18" i="12"/>
  <c r="J26" i="12"/>
  <c r="J13" i="12"/>
  <c r="J21" i="12"/>
  <c r="J24" i="12"/>
  <c r="Q12" i="12"/>
  <c r="R12" i="12" s="1"/>
  <c r="O12" i="12" s="1"/>
  <c r="Q13" i="12"/>
  <c r="R13" i="12" s="1"/>
  <c r="O13" i="12" s="1"/>
  <c r="J24" i="11"/>
  <c r="J17" i="11"/>
  <c r="J21" i="11"/>
  <c r="J13" i="11"/>
  <c r="J15" i="11"/>
  <c r="J18" i="11"/>
  <c r="J22" i="11"/>
  <c r="J26" i="11"/>
  <c r="J25" i="11"/>
  <c r="J12" i="11"/>
  <c r="J16" i="11"/>
  <c r="J19" i="11"/>
  <c r="J23" i="11"/>
  <c r="Q14" i="11"/>
  <c r="R14" i="11" s="1"/>
  <c r="O14" i="11" s="1"/>
  <c r="Q18" i="11"/>
  <c r="R18" i="11" s="1"/>
  <c r="O18" i="11" s="1"/>
  <c r="Q19" i="11"/>
  <c r="R19" i="11" s="1"/>
  <c r="O19" i="11" s="1"/>
  <c r="Q20" i="11"/>
  <c r="R20" i="11" s="1"/>
  <c r="O20" i="11" s="1"/>
  <c r="Q21" i="11"/>
  <c r="R21" i="11" s="1"/>
  <c r="O21" i="11" s="1"/>
  <c r="Q22" i="11"/>
  <c r="R22" i="11" s="1"/>
  <c r="O22" i="11" s="1"/>
  <c r="Q23" i="11"/>
  <c r="R23" i="11" s="1"/>
  <c r="O23" i="11" s="1"/>
  <c r="Q24" i="11"/>
  <c r="R24" i="11" s="1"/>
  <c r="O24" i="11" s="1"/>
  <c r="R23" i="10"/>
  <c r="O23" i="10" s="1"/>
  <c r="Q15" i="10"/>
  <c r="R15" i="10" s="1"/>
  <c r="O15" i="10" s="1"/>
  <c r="Q18" i="10"/>
  <c r="R18" i="10" s="1"/>
  <c r="O18" i="10" s="1"/>
  <c r="Q19" i="10"/>
  <c r="R19" i="10" s="1"/>
  <c r="O19" i="10" s="1"/>
  <c r="Q20" i="10"/>
  <c r="R20" i="10" s="1"/>
  <c r="O20" i="10" s="1"/>
  <c r="Q13" i="10"/>
  <c r="R13" i="10" s="1"/>
  <c r="O13" i="10" s="1"/>
  <c r="Q21" i="10"/>
  <c r="R21" i="10" s="1"/>
  <c r="O21" i="10" s="1"/>
  <c r="Q14" i="10"/>
  <c r="R14" i="10" s="1"/>
  <c r="O14" i="10" s="1"/>
  <c r="Q22" i="10"/>
  <c r="R22" i="10" s="1"/>
  <c r="O22" i="10" s="1"/>
  <c r="Q16" i="10"/>
  <c r="R16" i="10" s="1"/>
  <c r="O16" i="10" s="1"/>
  <c r="Q24" i="10"/>
  <c r="R24" i="10" s="1"/>
  <c r="O24" i="10" s="1"/>
  <c r="Q17" i="10"/>
  <c r="R17" i="10" s="1"/>
  <c r="O17" i="10" s="1"/>
  <c r="Q25" i="10"/>
  <c r="R25" i="10" s="1"/>
  <c r="O25" i="10" s="1"/>
  <c r="J23" i="10"/>
  <c r="J18" i="10"/>
  <c r="J22" i="10"/>
  <c r="J17" i="10"/>
  <c r="J26" i="10"/>
  <c r="J25" i="10"/>
  <c r="J16" i="10"/>
  <c r="J20" i="10"/>
  <c r="J15" i="10"/>
  <c r="J24" i="10"/>
  <c r="J19" i="10"/>
  <c r="J13" i="10"/>
  <c r="J21" i="10"/>
  <c r="J14" i="10"/>
  <c r="Q49" i="21" l="1"/>
  <c r="I44" i="21"/>
  <c r="W48" i="21"/>
  <c r="K53" i="21"/>
  <c r="U45" i="21"/>
  <c r="I53" i="21"/>
  <c r="U47" i="21"/>
  <c r="I50" i="21"/>
  <c r="I57" i="21"/>
  <c r="I47" i="21"/>
  <c r="I58" i="21"/>
  <c r="I55" i="21"/>
  <c r="W45" i="21"/>
  <c r="O44" i="21"/>
  <c r="O51" i="21"/>
  <c r="I52" i="21"/>
  <c r="S54" i="21"/>
  <c r="S48" i="21"/>
  <c r="U58" i="21"/>
  <c r="U52" i="21"/>
  <c r="U53" i="21"/>
  <c r="W53" i="21"/>
  <c r="K50" i="21"/>
  <c r="U55" i="21"/>
  <c r="E57" i="21"/>
  <c r="K58" i="21"/>
  <c r="W54" i="21"/>
  <c r="K54" i="21"/>
  <c r="U48" i="21"/>
  <c r="K51" i="21"/>
  <c r="S49" i="21"/>
  <c r="I56" i="21"/>
  <c r="Q50" i="21"/>
  <c r="I46" i="21"/>
  <c r="Q56" i="21"/>
  <c r="I54" i="21"/>
  <c r="Q58" i="21"/>
  <c r="S53" i="21"/>
  <c r="S57" i="21"/>
  <c r="I49" i="21"/>
  <c r="K56" i="21"/>
  <c r="Q47" i="21"/>
  <c r="S52" i="21"/>
  <c r="Q51" i="21"/>
  <c r="S44" i="21"/>
  <c r="K48" i="21"/>
  <c r="Q57" i="21"/>
  <c r="Q46" i="21"/>
  <c r="Q53" i="21"/>
  <c r="I45" i="21"/>
  <c r="K57" i="21"/>
  <c r="K49" i="21"/>
  <c r="K52" i="21"/>
  <c r="K44" i="21"/>
  <c r="U57" i="21"/>
  <c r="S51" i="21"/>
  <c r="K47" i="21"/>
  <c r="U54" i="21"/>
  <c r="K45" i="21"/>
  <c r="K46" i="21"/>
  <c r="G58" i="21"/>
  <c r="E54" i="21"/>
  <c r="G57" i="21"/>
  <c r="G51" i="21"/>
  <c r="E48" i="21"/>
  <c r="E44" i="21"/>
  <c r="G56" i="21"/>
  <c r="O48" i="21"/>
  <c r="O56" i="21"/>
  <c r="W49" i="21"/>
  <c r="G44" i="21"/>
  <c r="E45" i="21"/>
  <c r="U56" i="21"/>
  <c r="G50" i="21"/>
  <c r="W55" i="21"/>
  <c r="W46" i="21"/>
  <c r="W47" i="21"/>
  <c r="W57" i="21"/>
  <c r="U51" i="21"/>
  <c r="S55" i="21"/>
  <c r="W44" i="21"/>
  <c r="O45" i="21"/>
  <c r="S58" i="21"/>
  <c r="G55" i="21"/>
  <c r="E51" i="21"/>
  <c r="G47" i="21"/>
  <c r="E58" i="21"/>
  <c r="E46" i="21"/>
  <c r="O53" i="21"/>
  <c r="E55" i="21"/>
  <c r="Q54" i="21"/>
  <c r="Q44" i="21"/>
  <c r="O46" i="21"/>
  <c r="Q45" i="21"/>
  <c r="S45" i="21"/>
  <c r="E56" i="21"/>
  <c r="E47" i="21"/>
  <c r="G45" i="21"/>
  <c r="Q52" i="21"/>
  <c r="G48" i="21"/>
  <c r="G54" i="21"/>
  <c r="G49" i="21"/>
  <c r="W56" i="21"/>
  <c r="W52" i="21"/>
  <c r="O58" i="21"/>
  <c r="W58" i="21"/>
  <c r="O54" i="21"/>
  <c r="O55" i="21"/>
  <c r="Q55" i="21"/>
  <c r="S46" i="21"/>
  <c r="G53" i="21"/>
  <c r="O47" i="21"/>
  <c r="G52" i="21"/>
  <c r="E50" i="21"/>
  <c r="E53" i="21"/>
  <c r="O52" i="21"/>
  <c r="S56" i="21"/>
  <c r="U50" i="21"/>
  <c r="U46" i="21"/>
  <c r="U44" i="21"/>
  <c r="O49" i="21"/>
  <c r="W51" i="21"/>
  <c r="O50" i="21"/>
  <c r="S47" i="21"/>
  <c r="E49" i="21"/>
  <c r="BM19" i="6"/>
  <c r="BM10" i="6"/>
  <c r="BM20" i="6"/>
  <c r="BM18" i="6"/>
  <c r="BM9" i="6"/>
  <c r="BM14" i="6"/>
  <c r="BM21" i="6"/>
  <c r="BM13" i="6"/>
  <c r="BM17" i="6"/>
  <c r="BM12" i="6"/>
  <c r="BM16" i="6"/>
  <c r="BM23" i="6"/>
  <c r="BM15" i="6"/>
  <c r="BM22" i="6"/>
  <c r="BM11" i="6"/>
  <c r="BI22" i="6"/>
  <c r="BI14" i="6"/>
  <c r="AK22" i="6"/>
  <c r="AK14" i="6"/>
  <c r="BI15" i="6"/>
  <c r="BI21" i="6"/>
  <c r="BI13" i="6"/>
  <c r="AK21" i="6"/>
  <c r="AK13" i="6"/>
  <c r="AK10" i="6"/>
  <c r="BI20" i="6"/>
  <c r="AK20" i="6"/>
  <c r="AK18" i="6"/>
  <c r="BI9" i="6"/>
  <c r="AK11" i="6"/>
  <c r="AK12" i="6"/>
  <c r="BI23" i="6"/>
  <c r="AK15" i="6"/>
  <c r="BI12" i="6"/>
  <c r="AK9" i="6"/>
  <c r="BI16" i="6"/>
  <c r="AK16" i="6"/>
  <c r="BI19" i="6"/>
  <c r="BI11" i="6"/>
  <c r="AK19" i="6"/>
  <c r="BI18" i="6"/>
  <c r="BI10" i="6"/>
  <c r="BI17" i="6"/>
  <c r="AK17" i="6"/>
  <c r="AK23" i="6"/>
  <c r="BJ16" i="6"/>
  <c r="AL17" i="6"/>
  <c r="AL10" i="6"/>
  <c r="AL18" i="6"/>
  <c r="BJ23" i="6"/>
  <c r="BJ15" i="6"/>
  <c r="AL16" i="6"/>
  <c r="AL23" i="6"/>
  <c r="BJ20" i="6"/>
  <c r="AL21" i="6"/>
  <c r="AL9" i="6"/>
  <c r="BJ11" i="6"/>
  <c r="AL12" i="6"/>
  <c r="BJ18" i="6"/>
  <c r="BJ22" i="6"/>
  <c r="BJ14" i="6"/>
  <c r="BJ9" i="6"/>
  <c r="AL15" i="6"/>
  <c r="BJ21" i="6"/>
  <c r="BJ13" i="6"/>
  <c r="BL10" i="6"/>
  <c r="AL22" i="6"/>
  <c r="AL14" i="6"/>
  <c r="BJ12" i="6"/>
  <c r="AL13" i="6"/>
  <c r="AL11" i="6"/>
  <c r="BJ19" i="6"/>
  <c r="AL20" i="6"/>
  <c r="BJ10" i="6"/>
  <c r="AL19" i="6"/>
  <c r="BJ17" i="6"/>
  <c r="BO16" i="6"/>
  <c r="BO9" i="6"/>
  <c r="BO17" i="6"/>
  <c r="BO23" i="6"/>
  <c r="BO15" i="6"/>
  <c r="BO11" i="6"/>
  <c r="BO22" i="6"/>
  <c r="BO14" i="6"/>
  <c r="BO10" i="6"/>
  <c r="BO21" i="6"/>
  <c r="BO13" i="6"/>
  <c r="BO20" i="6"/>
  <c r="BO12" i="6"/>
  <c r="BO19" i="6"/>
  <c r="BK21" i="6"/>
  <c r="BO18" i="6"/>
  <c r="BL17" i="6"/>
  <c r="BL9" i="6"/>
  <c r="AN18" i="6"/>
  <c r="AN10" i="6"/>
  <c r="AN19" i="6"/>
  <c r="BL16" i="6"/>
  <c r="AN17" i="6"/>
  <c r="AN16" i="6"/>
  <c r="AN11" i="6"/>
  <c r="BL20" i="6"/>
  <c r="AN21" i="6"/>
  <c r="BL18" i="6"/>
  <c r="BL15" i="6"/>
  <c r="AN9" i="6"/>
  <c r="AM15" i="6"/>
  <c r="BL22" i="6"/>
  <c r="BL13" i="6"/>
  <c r="AN23" i="6"/>
  <c r="AN15" i="6"/>
  <c r="BL14" i="6"/>
  <c r="AN22" i="6"/>
  <c r="AN14" i="6"/>
  <c r="BL12" i="6"/>
  <c r="AN13" i="6"/>
  <c r="AN12" i="6"/>
  <c r="BL19" i="6"/>
  <c r="AN20" i="6"/>
  <c r="BK10" i="6"/>
  <c r="AM21" i="6"/>
  <c r="AM13" i="6"/>
  <c r="BK20" i="6"/>
  <c r="AM23" i="6"/>
  <c r="BK19" i="6"/>
  <c r="BK17" i="6"/>
  <c r="BK9" i="6"/>
  <c r="AM20" i="6"/>
  <c r="AM12" i="6"/>
  <c r="BK13" i="6"/>
  <c r="AM16" i="6"/>
  <c r="AM22" i="6"/>
  <c r="BK16" i="6"/>
  <c r="AM19" i="6"/>
  <c r="BK12" i="6"/>
  <c r="BK11" i="6"/>
  <c r="AM14" i="6"/>
  <c r="AM10" i="6"/>
  <c r="BK15" i="6"/>
  <c r="AM18" i="6"/>
  <c r="AM11" i="6"/>
  <c r="AM9" i="6"/>
  <c r="BK14" i="6"/>
  <c r="BL11" i="6"/>
  <c r="AM17" i="6"/>
  <c r="BN22" i="6"/>
  <c r="BN13" i="6"/>
  <c r="BN16" i="6"/>
  <c r="BN21" i="6"/>
  <c r="BN12" i="6"/>
  <c r="BN15" i="6"/>
  <c r="BN20" i="6"/>
  <c r="BN11" i="6"/>
  <c r="BN17" i="6"/>
  <c r="BN23" i="6"/>
  <c r="BN9" i="6"/>
  <c r="BN19" i="6"/>
  <c r="BN10" i="6"/>
  <c r="BN18" i="6"/>
  <c r="BN14" i="6"/>
  <c r="BL23" i="6"/>
  <c r="K15" i="18"/>
  <c r="K17" i="15"/>
  <c r="K17" i="13"/>
  <c r="K23" i="12"/>
  <c r="K18" i="15"/>
  <c r="K13" i="16"/>
  <c r="K20" i="15"/>
  <c r="K24" i="15"/>
  <c r="K16" i="17"/>
  <c r="K19" i="12"/>
  <c r="K25" i="15"/>
  <c r="K25" i="12"/>
  <c r="K15" i="13"/>
  <c r="K21" i="15"/>
  <c r="K13" i="15"/>
  <c r="K17" i="17"/>
  <c r="K26" i="15"/>
  <c r="K14" i="11"/>
  <c r="K20" i="12"/>
  <c r="K13" i="14"/>
  <c r="K12" i="15"/>
  <c r="K22" i="15"/>
  <c r="K17" i="16"/>
  <c r="K19" i="17"/>
  <c r="K15" i="19"/>
  <c r="K14" i="15"/>
  <c r="K21" i="12"/>
  <c r="K23" i="15"/>
  <c r="K16" i="15"/>
  <c r="K15" i="15"/>
  <c r="K19" i="15"/>
  <c r="K15" i="17"/>
  <c r="K20" i="19"/>
  <c r="K22" i="19"/>
  <c r="K14" i="19"/>
  <c r="K23" i="19"/>
  <c r="K25" i="19"/>
  <c r="K26" i="19"/>
  <c r="K16" i="19"/>
  <c r="K18" i="19"/>
  <c r="K19" i="19"/>
  <c r="K21" i="19"/>
  <c r="K17" i="19"/>
  <c r="K13" i="19"/>
  <c r="K12" i="19"/>
  <c r="K24" i="19"/>
  <c r="K20" i="18"/>
  <c r="K16" i="18"/>
  <c r="K14" i="18"/>
  <c r="K23" i="18"/>
  <c r="K25" i="18"/>
  <c r="K22" i="18"/>
  <c r="K18" i="18"/>
  <c r="K19" i="18"/>
  <c r="K21" i="18"/>
  <c r="K26" i="18"/>
  <c r="K13" i="18"/>
  <c r="K17" i="18"/>
  <c r="K12" i="18"/>
  <c r="K24" i="18"/>
  <c r="K14" i="17"/>
  <c r="K13" i="17"/>
  <c r="K24" i="17"/>
  <c r="K22" i="17"/>
  <c r="K12" i="17"/>
  <c r="K26" i="17"/>
  <c r="K20" i="17"/>
  <c r="K18" i="17"/>
  <c r="K25" i="17"/>
  <c r="K23" i="17"/>
  <c r="K21" i="17"/>
  <c r="K14" i="16"/>
  <c r="K25" i="16"/>
  <c r="K26" i="16"/>
  <c r="K15" i="16"/>
  <c r="K19" i="16"/>
  <c r="K21" i="16"/>
  <c r="K22" i="16"/>
  <c r="K18" i="16"/>
  <c r="K23" i="16"/>
  <c r="K16" i="16"/>
  <c r="K12" i="16"/>
  <c r="K20" i="16"/>
  <c r="K24" i="16"/>
  <c r="K23" i="14"/>
  <c r="K20" i="14"/>
  <c r="K18" i="14"/>
  <c r="K19" i="14"/>
  <c r="K15" i="14"/>
  <c r="K12" i="14"/>
  <c r="K25" i="14"/>
  <c r="K14" i="14"/>
  <c r="K16" i="14"/>
  <c r="K21" i="14"/>
  <c r="K26" i="14"/>
  <c r="K17" i="14"/>
  <c r="K22" i="14"/>
  <c r="K24" i="14"/>
  <c r="K24" i="13"/>
  <c r="K20" i="13"/>
  <c r="K22" i="13"/>
  <c r="K13" i="13"/>
  <c r="K14" i="13"/>
  <c r="K25" i="13"/>
  <c r="K26" i="13"/>
  <c r="K12" i="13"/>
  <c r="K21" i="13"/>
  <c r="K18" i="13"/>
  <c r="K19" i="13"/>
  <c r="K16" i="13"/>
  <c r="K23" i="13"/>
  <c r="K15" i="12"/>
  <c r="K16" i="12"/>
  <c r="K12" i="12"/>
  <c r="K24" i="12"/>
  <c r="K13" i="12"/>
  <c r="K17" i="12"/>
  <c r="K26" i="12"/>
  <c r="K22" i="12"/>
  <c r="K18" i="12"/>
  <c r="K14" i="12"/>
  <c r="K18" i="11"/>
  <c r="K19" i="11"/>
  <c r="K13" i="11"/>
  <c r="K23" i="11"/>
  <c r="K15" i="11"/>
  <c r="K16" i="11"/>
  <c r="K21" i="11"/>
  <c r="K12" i="11"/>
  <c r="K17" i="11"/>
  <c r="K25" i="11"/>
  <c r="K24" i="11"/>
  <c r="K26" i="11"/>
  <c r="K20" i="11"/>
  <c r="K22" i="11"/>
  <c r="R12" i="10"/>
  <c r="O12" i="10" s="1"/>
  <c r="K15" i="10" s="1"/>
  <c r="AG24" i="21" l="1"/>
  <c r="AG14" i="21"/>
  <c r="Z52" i="21"/>
  <c r="AG19" i="21"/>
  <c r="Z57" i="21"/>
  <c r="Z55" i="21"/>
  <c r="AG22" i="21"/>
  <c r="Z44" i="21"/>
  <c r="AG11" i="21"/>
  <c r="Z47" i="21"/>
  <c r="AG15" i="21"/>
  <c r="Z48" i="21"/>
  <c r="AG23" i="21"/>
  <c r="Z56" i="21"/>
  <c r="AG13" i="21"/>
  <c r="Z46" i="21"/>
  <c r="Z49" i="21"/>
  <c r="AG16" i="21"/>
  <c r="AG25" i="21"/>
  <c r="Z58" i="21"/>
  <c r="AG12" i="21"/>
  <c r="Z45" i="21"/>
  <c r="AG21" i="21"/>
  <c r="Z54" i="21"/>
  <c r="AG20" i="21"/>
  <c r="Z53" i="21"/>
  <c r="Z51" i="21"/>
  <c r="AG18" i="21"/>
  <c r="AG17" i="21"/>
  <c r="Z50" i="21"/>
  <c r="C12" i="6"/>
  <c r="C14" i="21"/>
  <c r="L17" i="6"/>
  <c r="U19" i="21"/>
  <c r="L15" i="6"/>
  <c r="U17" i="21"/>
  <c r="L13" i="6"/>
  <c r="U15" i="21"/>
  <c r="L16" i="6"/>
  <c r="U18" i="21"/>
  <c r="L21" i="6"/>
  <c r="U23" i="21"/>
  <c r="L23" i="6"/>
  <c r="U25" i="21"/>
  <c r="L22" i="6"/>
  <c r="U24" i="21"/>
  <c r="L10" i="6"/>
  <c r="U12" i="21"/>
  <c r="L20" i="6"/>
  <c r="U22" i="21"/>
  <c r="L12" i="6"/>
  <c r="U14" i="21"/>
  <c r="L9" i="6"/>
  <c r="U11" i="21"/>
  <c r="L14" i="6"/>
  <c r="U16" i="21"/>
  <c r="L11" i="6"/>
  <c r="U13" i="21"/>
  <c r="L18" i="6"/>
  <c r="U20" i="21"/>
  <c r="L19" i="6"/>
  <c r="U21" i="21"/>
  <c r="K21" i="6"/>
  <c r="S23" i="21"/>
  <c r="K9" i="6"/>
  <c r="S11" i="21"/>
  <c r="K20" i="6"/>
  <c r="S22" i="21"/>
  <c r="K10" i="6"/>
  <c r="S12" i="21"/>
  <c r="K11" i="6"/>
  <c r="S13" i="21"/>
  <c r="K12" i="6"/>
  <c r="S14" i="21"/>
  <c r="K23" i="6"/>
  <c r="S25" i="21"/>
  <c r="K13" i="6"/>
  <c r="S15" i="21"/>
  <c r="K19" i="6"/>
  <c r="S21" i="21"/>
  <c r="K22" i="6"/>
  <c r="S24" i="21"/>
  <c r="K14" i="6"/>
  <c r="S16" i="21"/>
  <c r="K18" i="6"/>
  <c r="S20" i="21"/>
  <c r="K17" i="6"/>
  <c r="S19" i="21"/>
  <c r="K16" i="6"/>
  <c r="S18" i="21"/>
  <c r="K15" i="6"/>
  <c r="S17" i="21"/>
  <c r="J17" i="6"/>
  <c r="Q19" i="21"/>
  <c r="J13" i="6"/>
  <c r="Q15" i="21"/>
  <c r="J12" i="6"/>
  <c r="Q14" i="21"/>
  <c r="J16" i="6"/>
  <c r="Q18" i="21"/>
  <c r="J14" i="6"/>
  <c r="Q16" i="21"/>
  <c r="J15" i="6"/>
  <c r="Q17" i="21"/>
  <c r="J9" i="6"/>
  <c r="Q11" i="21"/>
  <c r="J19" i="6"/>
  <c r="Q21" i="21"/>
  <c r="J18" i="6"/>
  <c r="Q20" i="21"/>
  <c r="J21" i="6"/>
  <c r="Q23" i="21"/>
  <c r="J23" i="6"/>
  <c r="Q25" i="21"/>
  <c r="J20" i="6"/>
  <c r="Q22" i="21"/>
  <c r="J10" i="6"/>
  <c r="Q12" i="21"/>
  <c r="J22" i="6"/>
  <c r="Q24" i="21"/>
  <c r="J11" i="6"/>
  <c r="Q13" i="21"/>
  <c r="I23" i="6"/>
  <c r="O25" i="21"/>
  <c r="I20" i="6"/>
  <c r="O22" i="21"/>
  <c r="I15" i="6"/>
  <c r="O17" i="21"/>
  <c r="I14" i="6"/>
  <c r="O16" i="21"/>
  <c r="I9" i="6"/>
  <c r="O11" i="21"/>
  <c r="I11" i="6"/>
  <c r="O13" i="21"/>
  <c r="I19" i="6"/>
  <c r="O21" i="21"/>
  <c r="I10" i="6"/>
  <c r="O12" i="21"/>
  <c r="I22" i="6"/>
  <c r="O24" i="21"/>
  <c r="I18" i="6"/>
  <c r="O20" i="21"/>
  <c r="I21" i="6"/>
  <c r="O23" i="21"/>
  <c r="I16" i="6"/>
  <c r="O18" i="21"/>
  <c r="I13" i="6"/>
  <c r="O15" i="21"/>
  <c r="I17" i="6"/>
  <c r="O19" i="21"/>
  <c r="I12" i="6"/>
  <c r="O14" i="21"/>
  <c r="H9" i="6"/>
  <c r="M11" i="21"/>
  <c r="H20" i="6"/>
  <c r="M22" i="21"/>
  <c r="H22" i="6"/>
  <c r="M24" i="21"/>
  <c r="H11" i="6"/>
  <c r="M13" i="21"/>
  <c r="H14" i="6"/>
  <c r="M16" i="21"/>
  <c r="H23" i="6"/>
  <c r="M25" i="21"/>
  <c r="H13" i="6"/>
  <c r="M15" i="21"/>
  <c r="H15" i="6"/>
  <c r="M17" i="21"/>
  <c r="H21" i="6"/>
  <c r="M23" i="21"/>
  <c r="H16" i="6"/>
  <c r="M18" i="21"/>
  <c r="H10" i="6"/>
  <c r="M12" i="21"/>
  <c r="H17" i="6"/>
  <c r="M19" i="21"/>
  <c r="H12" i="6"/>
  <c r="M14" i="21"/>
  <c r="H19" i="6"/>
  <c r="M21" i="21"/>
  <c r="H18" i="6"/>
  <c r="M20" i="21"/>
  <c r="G9" i="6"/>
  <c r="K11" i="21"/>
  <c r="G19" i="6"/>
  <c r="K21" i="21"/>
  <c r="G12" i="6"/>
  <c r="K14" i="21"/>
  <c r="G21" i="6"/>
  <c r="K23" i="21"/>
  <c r="G23" i="6"/>
  <c r="K25" i="21"/>
  <c r="G15" i="6"/>
  <c r="K17" i="21"/>
  <c r="G14" i="6"/>
  <c r="K16" i="21"/>
  <c r="G18" i="6"/>
  <c r="K20" i="21"/>
  <c r="G17" i="6"/>
  <c r="K19" i="21"/>
  <c r="G16" i="6"/>
  <c r="K18" i="21"/>
  <c r="G13" i="6"/>
  <c r="K15" i="21"/>
  <c r="G20" i="6"/>
  <c r="K22" i="21"/>
  <c r="G11" i="6"/>
  <c r="K13" i="21"/>
  <c r="G10" i="6"/>
  <c r="K12" i="21"/>
  <c r="G22" i="6"/>
  <c r="K24" i="21"/>
  <c r="F23" i="6"/>
  <c r="I25" i="21"/>
  <c r="F9" i="6"/>
  <c r="I11" i="21"/>
  <c r="F22" i="6"/>
  <c r="I24" i="21"/>
  <c r="F20" i="6"/>
  <c r="I22" i="21"/>
  <c r="F11" i="6"/>
  <c r="I13" i="21"/>
  <c r="F13" i="6"/>
  <c r="I15" i="21"/>
  <c r="F10" i="6"/>
  <c r="I12" i="21"/>
  <c r="F12" i="6"/>
  <c r="I14" i="21"/>
  <c r="F19" i="6"/>
  <c r="I21" i="21"/>
  <c r="F15" i="6"/>
  <c r="I17" i="21"/>
  <c r="F17" i="6"/>
  <c r="I19" i="21"/>
  <c r="F16" i="6"/>
  <c r="I18" i="21"/>
  <c r="F18" i="6"/>
  <c r="I20" i="21"/>
  <c r="F21" i="6"/>
  <c r="I23" i="21"/>
  <c r="F14" i="6"/>
  <c r="I16" i="21"/>
  <c r="E10" i="6"/>
  <c r="G12" i="21"/>
  <c r="E21" i="6"/>
  <c r="G23" i="21"/>
  <c r="E17" i="6"/>
  <c r="G19" i="21"/>
  <c r="E9" i="6"/>
  <c r="G11" i="21"/>
  <c r="E16" i="6"/>
  <c r="G18" i="21"/>
  <c r="E14" i="6"/>
  <c r="G16" i="21"/>
  <c r="E22" i="6"/>
  <c r="G24" i="21"/>
  <c r="E18" i="6"/>
  <c r="G20" i="21"/>
  <c r="E13" i="6"/>
  <c r="G15" i="21"/>
  <c r="E15" i="6"/>
  <c r="G17" i="21"/>
  <c r="E19" i="6"/>
  <c r="G21" i="21"/>
  <c r="E20" i="6"/>
  <c r="G22" i="21"/>
  <c r="E11" i="6"/>
  <c r="G13" i="21"/>
  <c r="E12" i="6"/>
  <c r="G14" i="21"/>
  <c r="E23" i="6"/>
  <c r="G25" i="21"/>
  <c r="D12" i="6"/>
  <c r="E14" i="21"/>
  <c r="D21" i="6"/>
  <c r="E23" i="21"/>
  <c r="D17" i="6"/>
  <c r="E19" i="21"/>
  <c r="D20" i="6"/>
  <c r="E22" i="21"/>
  <c r="D10" i="6"/>
  <c r="E12" i="21"/>
  <c r="D22" i="6"/>
  <c r="E24" i="21"/>
  <c r="D16" i="6"/>
  <c r="E18" i="21"/>
  <c r="D23" i="6"/>
  <c r="E25" i="21"/>
  <c r="D14" i="6"/>
  <c r="E16" i="21"/>
  <c r="D15" i="6"/>
  <c r="E17" i="21"/>
  <c r="D11" i="6"/>
  <c r="E13" i="21"/>
  <c r="D9" i="6"/>
  <c r="E11" i="21"/>
  <c r="D18" i="6"/>
  <c r="E20" i="21"/>
  <c r="D19" i="6"/>
  <c r="E21" i="21"/>
  <c r="D13" i="6"/>
  <c r="E15" i="21"/>
  <c r="K20" i="10"/>
  <c r="K14" i="10"/>
  <c r="K18" i="10"/>
  <c r="K17" i="10"/>
  <c r="K25" i="10"/>
  <c r="K21" i="10"/>
  <c r="K12" i="10"/>
  <c r="K22" i="10"/>
  <c r="K26" i="10"/>
  <c r="K19" i="10"/>
  <c r="K13" i="10"/>
  <c r="K23" i="10"/>
  <c r="K16" i="10"/>
  <c r="K24" i="10"/>
  <c r="AE12" i="6" l="1"/>
  <c r="AP12" i="6" s="1"/>
  <c r="BD12" i="6"/>
  <c r="BP12" i="6" s="1"/>
  <c r="BE12" i="6"/>
  <c r="BQ12" i="6" s="1"/>
  <c r="BF12" i="6"/>
  <c r="BR12" i="6" s="1"/>
  <c r="AD12" i="6"/>
  <c r="AO12" i="6" s="1"/>
  <c r="AH12" i="6"/>
  <c r="AS12" i="6" s="1"/>
  <c r="AF12" i="6"/>
  <c r="AQ12" i="6" s="1"/>
  <c r="AG12" i="6"/>
  <c r="AR12" i="6" s="1"/>
  <c r="AI12" i="6"/>
  <c r="AT12" i="6" s="1"/>
  <c r="W14" i="21"/>
  <c r="C10" i="6"/>
  <c r="AE10" i="6" s="1"/>
  <c r="C12" i="21"/>
  <c r="C16" i="6"/>
  <c r="AE16" i="6" s="1"/>
  <c r="C18" i="21"/>
  <c r="C9" i="6"/>
  <c r="AE9" i="6" s="1"/>
  <c r="C11" i="21"/>
  <c r="C18" i="6"/>
  <c r="AE18" i="6" s="1"/>
  <c r="C20" i="21"/>
  <c r="C19" i="6"/>
  <c r="M19" i="6" s="1"/>
  <c r="C21" i="21"/>
  <c r="C21" i="6"/>
  <c r="AE21" i="6" s="1"/>
  <c r="C23" i="21"/>
  <c r="C13" i="6"/>
  <c r="AE13" i="6" s="1"/>
  <c r="C15" i="21"/>
  <c r="C22" i="6"/>
  <c r="AE22" i="6" s="1"/>
  <c r="C24" i="21"/>
  <c r="C15" i="6"/>
  <c r="M15" i="6" s="1"/>
  <c r="C17" i="21"/>
  <c r="C20" i="6"/>
  <c r="AE20" i="6" s="1"/>
  <c r="C22" i="21"/>
  <c r="C14" i="6"/>
  <c r="AE14" i="6" s="1"/>
  <c r="C16" i="21"/>
  <c r="C11" i="6"/>
  <c r="AE11" i="6" s="1"/>
  <c r="C13" i="21"/>
  <c r="C23" i="6"/>
  <c r="AE23" i="6" s="1"/>
  <c r="C25" i="21"/>
  <c r="C17" i="6"/>
  <c r="AE17" i="6" s="1"/>
  <c r="C19" i="21"/>
  <c r="M12" i="6"/>
  <c r="AE19" i="6" l="1"/>
  <c r="AP19" i="6" s="1"/>
  <c r="AE15" i="6"/>
  <c r="AP15" i="6" s="1"/>
  <c r="W11" i="21"/>
  <c r="W19" i="21"/>
  <c r="W22" i="21"/>
  <c r="W23" i="21"/>
  <c r="W18" i="21"/>
  <c r="W25" i="21"/>
  <c r="W17" i="21"/>
  <c r="W21" i="21"/>
  <c r="W12" i="21"/>
  <c r="W13" i="21"/>
  <c r="W24" i="21"/>
  <c r="W20" i="21"/>
  <c r="W16" i="21"/>
  <c r="W15" i="21"/>
  <c r="O12" i="6"/>
  <c r="Y14" i="21" s="1"/>
  <c r="P12" i="6"/>
  <c r="AB14" i="21" s="1"/>
  <c r="BF23" i="6"/>
  <c r="BR23" i="6" s="1"/>
  <c r="AD23" i="6"/>
  <c r="AO23" i="6" s="1"/>
  <c r="AG23" i="6"/>
  <c r="AR23" i="6" s="1"/>
  <c r="BD23" i="6"/>
  <c r="BP23" i="6" s="1"/>
  <c r="AP23" i="6"/>
  <c r="AH23" i="6"/>
  <c r="AS23" i="6" s="1"/>
  <c r="AF23" i="6"/>
  <c r="AQ23" i="6" s="1"/>
  <c r="AI23" i="6"/>
  <c r="AT23" i="6" s="1"/>
  <c r="BE23" i="6"/>
  <c r="BQ23" i="6" s="1"/>
  <c r="BD20" i="6"/>
  <c r="BP20" i="6" s="1"/>
  <c r="BE20" i="6"/>
  <c r="BQ20" i="6" s="1"/>
  <c r="BF20" i="6"/>
  <c r="BR20" i="6" s="1"/>
  <c r="AD20" i="6"/>
  <c r="AO20" i="6" s="1"/>
  <c r="AP20" i="6"/>
  <c r="AH20" i="6"/>
  <c r="AS20" i="6" s="1"/>
  <c r="AF20" i="6"/>
  <c r="AQ20" i="6" s="1"/>
  <c r="AG20" i="6"/>
  <c r="AR20" i="6" s="1"/>
  <c r="AI20" i="6"/>
  <c r="AT20" i="6" s="1"/>
  <c r="AH16" i="6"/>
  <c r="AS16" i="6" s="1"/>
  <c r="AF16" i="6"/>
  <c r="AQ16" i="6" s="1"/>
  <c r="AG16" i="6"/>
  <c r="AR16" i="6" s="1"/>
  <c r="AP16" i="6"/>
  <c r="AI16" i="6"/>
  <c r="AT16" i="6" s="1"/>
  <c r="BD16" i="6"/>
  <c r="BP16" i="6" s="1"/>
  <c r="BE16" i="6"/>
  <c r="BQ16" i="6" s="1"/>
  <c r="BF16" i="6"/>
  <c r="BR16" i="6" s="1"/>
  <c r="AD16" i="6"/>
  <c r="AO16" i="6" s="1"/>
  <c r="BF10" i="6"/>
  <c r="BR10" i="6" s="1"/>
  <c r="AD10" i="6"/>
  <c r="AO10" i="6" s="1"/>
  <c r="AP10" i="6"/>
  <c r="AH10" i="6"/>
  <c r="AS10" i="6" s="1"/>
  <c r="AF10" i="6"/>
  <c r="AQ10" i="6" s="1"/>
  <c r="AG10" i="6"/>
  <c r="AR10" i="6" s="1"/>
  <c r="BE10" i="6"/>
  <c r="BQ10" i="6" s="1"/>
  <c r="AI10" i="6"/>
  <c r="AT10" i="6" s="1"/>
  <c r="BD10" i="6"/>
  <c r="BP10" i="6" s="1"/>
  <c r="AI22" i="6"/>
  <c r="AT22" i="6" s="1"/>
  <c r="BD22" i="6"/>
  <c r="BP22" i="6" s="1"/>
  <c r="BE22" i="6"/>
  <c r="BQ22" i="6" s="1"/>
  <c r="BF22" i="6"/>
  <c r="BR22" i="6" s="1"/>
  <c r="AD22" i="6"/>
  <c r="AO22" i="6" s="1"/>
  <c r="AP22" i="6"/>
  <c r="AH22" i="6"/>
  <c r="AS22" i="6" s="1"/>
  <c r="AF22" i="6"/>
  <c r="AQ22" i="6" s="1"/>
  <c r="AG22" i="6"/>
  <c r="AR22" i="6" s="1"/>
  <c r="AI14" i="6"/>
  <c r="AT14" i="6" s="1"/>
  <c r="BD14" i="6"/>
  <c r="BP14" i="6" s="1"/>
  <c r="AG14" i="6"/>
  <c r="AR14" i="6" s="1"/>
  <c r="BE14" i="6"/>
  <c r="BQ14" i="6" s="1"/>
  <c r="BF14" i="6"/>
  <c r="BR14" i="6" s="1"/>
  <c r="AD14" i="6"/>
  <c r="AO14" i="6" s="1"/>
  <c r="AP14" i="6"/>
  <c r="AH14" i="6"/>
  <c r="AS14" i="6" s="1"/>
  <c r="AF14" i="6"/>
  <c r="AQ14" i="6" s="1"/>
  <c r="AI13" i="6"/>
  <c r="AT13" i="6" s="1"/>
  <c r="BD13" i="6"/>
  <c r="BP13" i="6" s="1"/>
  <c r="BE13" i="6"/>
  <c r="BQ13" i="6" s="1"/>
  <c r="BF13" i="6"/>
  <c r="BR13" i="6" s="1"/>
  <c r="AD13" i="6"/>
  <c r="AO13" i="6" s="1"/>
  <c r="AP13" i="6"/>
  <c r="AH13" i="6"/>
  <c r="AS13" i="6" s="1"/>
  <c r="AF13" i="6"/>
  <c r="AQ13" i="6" s="1"/>
  <c r="AG13" i="6"/>
  <c r="AR13" i="6" s="1"/>
  <c r="AG9" i="6"/>
  <c r="AR9" i="6" s="1"/>
  <c r="AH9" i="6"/>
  <c r="AS9" i="6" s="1"/>
  <c r="BD9" i="6"/>
  <c r="BP9" i="6" s="1"/>
  <c r="BE9" i="6"/>
  <c r="BQ9" i="6" s="1"/>
  <c r="BF9" i="6"/>
  <c r="BR9" i="6" s="1"/>
  <c r="AD9" i="6"/>
  <c r="AO9" i="6" s="1"/>
  <c r="AP9" i="6"/>
  <c r="AI9" i="6"/>
  <c r="AT9" i="6" s="1"/>
  <c r="AF9" i="6"/>
  <c r="AQ9" i="6" s="1"/>
  <c r="AP17" i="6"/>
  <c r="AH17" i="6"/>
  <c r="AS17" i="6" s="1"/>
  <c r="AF17" i="6"/>
  <c r="AQ17" i="6" s="1"/>
  <c r="AG17" i="6"/>
  <c r="AR17" i="6" s="1"/>
  <c r="AI17" i="6"/>
  <c r="AT17" i="6" s="1"/>
  <c r="AD17" i="6"/>
  <c r="AO17" i="6" s="1"/>
  <c r="BD17" i="6"/>
  <c r="BP17" i="6" s="1"/>
  <c r="BE17" i="6"/>
  <c r="BQ17" i="6" s="1"/>
  <c r="BF17" i="6"/>
  <c r="BR17" i="6" s="1"/>
  <c r="AI21" i="6"/>
  <c r="AT21" i="6" s="1"/>
  <c r="BD21" i="6"/>
  <c r="BP21" i="6" s="1"/>
  <c r="BE21" i="6"/>
  <c r="BQ21" i="6" s="1"/>
  <c r="BF21" i="6"/>
  <c r="BR21" i="6" s="1"/>
  <c r="AD21" i="6"/>
  <c r="AO21" i="6" s="1"/>
  <c r="AP21" i="6"/>
  <c r="AH21" i="6"/>
  <c r="AS21" i="6" s="1"/>
  <c r="AF21" i="6"/>
  <c r="AQ21" i="6" s="1"/>
  <c r="AG21" i="6"/>
  <c r="AR21" i="6" s="1"/>
  <c r="AG15" i="6"/>
  <c r="AR15" i="6" s="1"/>
  <c r="AI15" i="6"/>
  <c r="AT15" i="6" s="1"/>
  <c r="AH15" i="6"/>
  <c r="AS15" i="6" s="1"/>
  <c r="AF15" i="6"/>
  <c r="AQ15" i="6" s="1"/>
  <c r="BD15" i="6"/>
  <c r="BP15" i="6" s="1"/>
  <c r="BE15" i="6"/>
  <c r="BQ15" i="6" s="1"/>
  <c r="BF15" i="6"/>
  <c r="BR15" i="6" s="1"/>
  <c r="AD15" i="6"/>
  <c r="AO15" i="6" s="1"/>
  <c r="BE19" i="6"/>
  <c r="BQ19" i="6" s="1"/>
  <c r="BD19" i="6"/>
  <c r="BP19" i="6" s="1"/>
  <c r="BF19" i="6"/>
  <c r="BR19" i="6" s="1"/>
  <c r="AD19" i="6"/>
  <c r="AO19" i="6" s="1"/>
  <c r="AH19" i="6"/>
  <c r="AS19" i="6" s="1"/>
  <c r="AF19" i="6"/>
  <c r="AQ19" i="6" s="1"/>
  <c r="AG19" i="6"/>
  <c r="AR19" i="6" s="1"/>
  <c r="AI19" i="6"/>
  <c r="AT19" i="6" s="1"/>
  <c r="BE11" i="6"/>
  <c r="BQ11" i="6" s="1"/>
  <c r="BF11" i="6"/>
  <c r="BR11" i="6" s="1"/>
  <c r="AD11" i="6"/>
  <c r="AO11" i="6" s="1"/>
  <c r="AP11" i="6"/>
  <c r="BD11" i="6"/>
  <c r="BP11" i="6" s="1"/>
  <c r="AH11" i="6"/>
  <c r="AS11" i="6" s="1"/>
  <c r="AF11" i="6"/>
  <c r="AQ11" i="6" s="1"/>
  <c r="AG11" i="6"/>
  <c r="AR11" i="6" s="1"/>
  <c r="AI11" i="6"/>
  <c r="AT11" i="6" s="1"/>
  <c r="BF18" i="6"/>
  <c r="BR18" i="6" s="1"/>
  <c r="AD18" i="6"/>
  <c r="AO18" i="6" s="1"/>
  <c r="AP18" i="6"/>
  <c r="AH18" i="6"/>
  <c r="AS18" i="6" s="1"/>
  <c r="AF18" i="6"/>
  <c r="AQ18" i="6" s="1"/>
  <c r="AG18" i="6"/>
  <c r="AR18" i="6" s="1"/>
  <c r="BE18" i="6"/>
  <c r="BQ18" i="6" s="1"/>
  <c r="AI18" i="6"/>
  <c r="AT18" i="6" s="1"/>
  <c r="BD18" i="6"/>
  <c r="BP18" i="6" s="1"/>
  <c r="M23" i="6"/>
  <c r="M10" i="6"/>
  <c r="M14" i="6"/>
  <c r="M11" i="6"/>
  <c r="M18" i="6"/>
  <c r="M9" i="6"/>
  <c r="M13" i="6"/>
  <c r="M17" i="6"/>
  <c r="M20" i="6"/>
  <c r="M21" i="6"/>
  <c r="M16" i="6"/>
  <c r="M22" i="6"/>
  <c r="BQ14" i="21" l="1"/>
  <c r="CB14" i="21" s="1"/>
  <c r="BR14" i="21"/>
  <c r="CC14" i="21" s="1"/>
  <c r="BJ14" i="21"/>
  <c r="BU14" i="21" s="1"/>
  <c r="BK14" i="21"/>
  <c r="BV14" i="21" s="1"/>
  <c r="BM14" i="21"/>
  <c r="BX14" i="21" s="1"/>
  <c r="BO14" i="21"/>
  <c r="BZ14" i="21" s="1"/>
  <c r="BL14" i="21"/>
  <c r="BW14" i="21" s="1"/>
  <c r="BI14" i="21"/>
  <c r="BT14" i="21" s="1"/>
  <c r="BN14" i="21"/>
  <c r="BY14" i="21" s="1"/>
  <c r="BP14" i="21"/>
  <c r="CA14" i="21" s="1"/>
  <c r="X11" i="21"/>
  <c r="X15" i="21"/>
  <c r="X19" i="21"/>
  <c r="X17" i="21"/>
  <c r="X22" i="21"/>
  <c r="X13" i="21"/>
  <c r="X24" i="21"/>
  <c r="AN14" i="21"/>
  <c r="AY14" i="21" s="1"/>
  <c r="AO14" i="21"/>
  <c r="AZ14" i="21" s="1"/>
  <c r="AT14" i="21"/>
  <c r="BE14" i="21" s="1"/>
  <c r="AL14" i="21"/>
  <c r="AW14" i="21" s="1"/>
  <c r="AM14" i="21"/>
  <c r="AX14" i="21" s="1"/>
  <c r="AR14" i="21"/>
  <c r="BC14" i="21" s="1"/>
  <c r="AS14" i="21"/>
  <c r="BD14" i="21" s="1"/>
  <c r="AQ14" i="21"/>
  <c r="BB14" i="21" s="1"/>
  <c r="AU14" i="21"/>
  <c r="BF14" i="21" s="1"/>
  <c r="AP14" i="21"/>
  <c r="BA14" i="21" s="1"/>
  <c r="X21" i="21"/>
  <c r="X12" i="21"/>
  <c r="X16" i="21"/>
  <c r="X20" i="21"/>
  <c r="X18" i="21"/>
  <c r="X14" i="21"/>
  <c r="X25" i="21"/>
  <c r="X23" i="21"/>
  <c r="N9" i="6"/>
  <c r="O11" i="6"/>
  <c r="Y13" i="21" s="1"/>
  <c r="Q12" i="6"/>
  <c r="R12" i="6" s="1"/>
  <c r="P15" i="6"/>
  <c r="AB17" i="21" s="1"/>
  <c r="P10" i="6"/>
  <c r="AB12" i="21" s="1"/>
  <c r="P23" i="6"/>
  <c r="AB25" i="21" s="1"/>
  <c r="P18" i="6"/>
  <c r="AB20" i="21" s="1"/>
  <c r="O9" i="6"/>
  <c r="Y11" i="21" s="1"/>
  <c r="P11" i="6"/>
  <c r="AB13" i="21" s="1"/>
  <c r="O19" i="6"/>
  <c r="Y21" i="21" s="1"/>
  <c r="O18" i="6"/>
  <c r="Y20" i="21" s="1"/>
  <c r="O13" i="6"/>
  <c r="Y15" i="21" s="1"/>
  <c r="P14" i="6"/>
  <c r="AB16" i="21" s="1"/>
  <c r="O10" i="6"/>
  <c r="Y12" i="21" s="1"/>
  <c r="P16" i="6"/>
  <c r="AB18" i="21" s="1"/>
  <c r="O21" i="6"/>
  <c r="Y23" i="21" s="1"/>
  <c r="P20" i="6"/>
  <c r="AB22" i="21" s="1"/>
  <c r="O23" i="6"/>
  <c r="Y25" i="21" s="1"/>
  <c r="P19" i="6"/>
  <c r="AB21" i="21" s="1"/>
  <c r="O17" i="6"/>
  <c r="O22" i="6"/>
  <c r="Y24" i="21" s="1"/>
  <c r="O15" i="6"/>
  <c r="Y17" i="21" s="1"/>
  <c r="P21" i="6"/>
  <c r="AB23" i="21" s="1"/>
  <c r="O14" i="6"/>
  <c r="Y16" i="21" s="1"/>
  <c r="P9" i="6"/>
  <c r="AB11" i="21" s="1"/>
  <c r="O16" i="6"/>
  <c r="Y18" i="21" s="1"/>
  <c r="P17" i="6"/>
  <c r="AB19" i="21" s="1"/>
  <c r="P13" i="6"/>
  <c r="AB15" i="21" s="1"/>
  <c r="P22" i="6"/>
  <c r="AB24" i="21" s="1"/>
  <c r="O20" i="6"/>
  <c r="N16" i="6"/>
  <c r="N14" i="6"/>
  <c r="N21" i="6"/>
  <c r="N11" i="6"/>
  <c r="N18" i="6"/>
  <c r="N20" i="6"/>
  <c r="N12" i="6"/>
  <c r="N17" i="6"/>
  <c r="N15" i="6"/>
  <c r="N19" i="6"/>
  <c r="N22" i="6"/>
  <c r="N10" i="6"/>
  <c r="N23" i="6"/>
  <c r="N13" i="6"/>
  <c r="AL11" i="21" l="1"/>
  <c r="AW11" i="21" s="1"/>
  <c r="AE14" i="21"/>
  <c r="BL23" i="21"/>
  <c r="BW23" i="21" s="1"/>
  <c r="BM23" i="21"/>
  <c r="BX23" i="21" s="1"/>
  <c r="BN23" i="21"/>
  <c r="BY23" i="21" s="1"/>
  <c r="BK23" i="21"/>
  <c r="BV23" i="21" s="1"/>
  <c r="BJ23" i="21"/>
  <c r="BU23" i="21" s="1"/>
  <c r="BO23" i="21"/>
  <c r="BZ23" i="21" s="1"/>
  <c r="BQ23" i="21"/>
  <c r="CB23" i="21" s="1"/>
  <c r="BP23" i="21"/>
  <c r="CA23" i="21" s="1"/>
  <c r="BR23" i="21"/>
  <c r="CC23" i="21" s="1"/>
  <c r="BI23" i="21"/>
  <c r="BT23" i="21" s="1"/>
  <c r="BR25" i="21"/>
  <c r="CC25" i="21" s="1"/>
  <c r="BK25" i="21"/>
  <c r="BV25" i="21" s="1"/>
  <c r="BL25" i="21"/>
  <c r="BW25" i="21" s="1"/>
  <c r="BN25" i="21"/>
  <c r="BY25" i="21" s="1"/>
  <c r="BM25" i="21"/>
  <c r="BX25" i="21" s="1"/>
  <c r="BQ25" i="21"/>
  <c r="CB25" i="21" s="1"/>
  <c r="BP25" i="21"/>
  <c r="CA25" i="21" s="1"/>
  <c r="BJ25" i="21"/>
  <c r="BU25" i="21" s="1"/>
  <c r="BO25" i="21"/>
  <c r="BZ25" i="21" s="1"/>
  <c r="BI25" i="21"/>
  <c r="BT25" i="21" s="1"/>
  <c r="BN24" i="21"/>
  <c r="BY24" i="21" s="1"/>
  <c r="BM24" i="21"/>
  <c r="BX24" i="21" s="1"/>
  <c r="BK24" i="21"/>
  <c r="BV24" i="21" s="1"/>
  <c r="BO24" i="21"/>
  <c r="BZ24" i="21" s="1"/>
  <c r="BQ24" i="21"/>
  <c r="CB24" i="21" s="1"/>
  <c r="BP24" i="21"/>
  <c r="CA24" i="21" s="1"/>
  <c r="BJ24" i="21"/>
  <c r="BU24" i="21" s="1"/>
  <c r="BL24" i="21"/>
  <c r="BW24" i="21" s="1"/>
  <c r="BR24" i="21"/>
  <c r="CC24" i="21" s="1"/>
  <c r="BI24" i="21"/>
  <c r="BT24" i="21" s="1"/>
  <c r="BR12" i="21"/>
  <c r="CC12" i="21" s="1"/>
  <c r="BL12" i="21"/>
  <c r="BW12" i="21" s="1"/>
  <c r="BP12" i="21"/>
  <c r="CA12" i="21" s="1"/>
  <c r="BO12" i="21"/>
  <c r="BZ12" i="21" s="1"/>
  <c r="BN12" i="21"/>
  <c r="BY12" i="21" s="1"/>
  <c r="BJ12" i="21"/>
  <c r="BU12" i="21" s="1"/>
  <c r="BK12" i="21"/>
  <c r="BV12" i="21" s="1"/>
  <c r="BQ12" i="21"/>
  <c r="CB12" i="21" s="1"/>
  <c r="BM12" i="21"/>
  <c r="BX12" i="21" s="1"/>
  <c r="BI12" i="21"/>
  <c r="BT12" i="21" s="1"/>
  <c r="AC14" i="21"/>
  <c r="BP15" i="21"/>
  <c r="CA15" i="21" s="1"/>
  <c r="BR15" i="21"/>
  <c r="CC15" i="21" s="1"/>
  <c r="BJ15" i="21"/>
  <c r="BU15" i="21" s="1"/>
  <c r="BK15" i="21"/>
  <c r="BV15" i="21" s="1"/>
  <c r="BQ15" i="21"/>
  <c r="CB15" i="21" s="1"/>
  <c r="BO15" i="21"/>
  <c r="BZ15" i="21" s="1"/>
  <c r="BM15" i="21"/>
  <c r="BX15" i="21" s="1"/>
  <c r="BL15" i="21"/>
  <c r="BW15" i="21" s="1"/>
  <c r="BN15" i="21"/>
  <c r="BY15" i="21" s="1"/>
  <c r="BI15" i="21"/>
  <c r="BT15" i="21" s="1"/>
  <c r="BR17" i="21"/>
  <c r="CC17" i="21" s="1"/>
  <c r="BQ17" i="21"/>
  <c r="CB17" i="21" s="1"/>
  <c r="BN17" i="21"/>
  <c r="BY17" i="21" s="1"/>
  <c r="BJ17" i="21"/>
  <c r="BU17" i="21" s="1"/>
  <c r="BP17" i="21"/>
  <c r="CA17" i="21" s="1"/>
  <c r="BO17" i="21"/>
  <c r="BZ17" i="21" s="1"/>
  <c r="BM17" i="21"/>
  <c r="BX17" i="21" s="1"/>
  <c r="BL17" i="21"/>
  <c r="BW17" i="21" s="1"/>
  <c r="BK17" i="21"/>
  <c r="BV17" i="21" s="1"/>
  <c r="BI17" i="21"/>
  <c r="BT17" i="21" s="1"/>
  <c r="BJ20" i="21"/>
  <c r="BU20" i="21" s="1"/>
  <c r="BP20" i="21"/>
  <c r="CA20" i="21" s="1"/>
  <c r="BN20" i="21"/>
  <c r="BY20" i="21" s="1"/>
  <c r="BR20" i="21"/>
  <c r="CC20" i="21" s="1"/>
  <c r="BK20" i="21"/>
  <c r="BV20" i="21" s="1"/>
  <c r="BQ20" i="21"/>
  <c r="CB20" i="21" s="1"/>
  <c r="BO20" i="21"/>
  <c r="BZ20" i="21" s="1"/>
  <c r="BL20" i="21"/>
  <c r="BW20" i="21" s="1"/>
  <c r="BM20" i="21"/>
  <c r="BX20" i="21" s="1"/>
  <c r="BI20" i="21"/>
  <c r="BT20" i="21" s="1"/>
  <c r="BJ16" i="21"/>
  <c r="BU16" i="21" s="1"/>
  <c r="BR16" i="21"/>
  <c r="CC16" i="21" s="1"/>
  <c r="BP16" i="21"/>
  <c r="CA16" i="21" s="1"/>
  <c r="BL16" i="21"/>
  <c r="BW16" i="21" s="1"/>
  <c r="BN16" i="21"/>
  <c r="BY16" i="21" s="1"/>
  <c r="BO16" i="21"/>
  <c r="BZ16" i="21" s="1"/>
  <c r="BM16" i="21"/>
  <c r="BX16" i="21" s="1"/>
  <c r="BK16" i="21"/>
  <c r="BV16" i="21" s="1"/>
  <c r="BQ16" i="21"/>
  <c r="CB16" i="21" s="1"/>
  <c r="BI16" i="21"/>
  <c r="BT16" i="21" s="1"/>
  <c r="BM19" i="21"/>
  <c r="BX19" i="21" s="1"/>
  <c r="BK19" i="21"/>
  <c r="BV19" i="21" s="1"/>
  <c r="BN19" i="21"/>
  <c r="BY19" i="21" s="1"/>
  <c r="BR19" i="21"/>
  <c r="CC19" i="21" s="1"/>
  <c r="BP19" i="21"/>
  <c r="CA19" i="21" s="1"/>
  <c r="BQ19" i="21"/>
  <c r="CB19" i="21" s="1"/>
  <c r="BJ19" i="21"/>
  <c r="BU19" i="21" s="1"/>
  <c r="BO19" i="21"/>
  <c r="BZ19" i="21" s="1"/>
  <c r="BL19" i="21"/>
  <c r="BW19" i="21" s="1"/>
  <c r="BI19" i="21"/>
  <c r="BT19" i="21" s="1"/>
  <c r="BK21" i="21"/>
  <c r="BV21" i="21" s="1"/>
  <c r="BP21" i="21"/>
  <c r="CA21" i="21" s="1"/>
  <c r="BM21" i="21"/>
  <c r="BX21" i="21" s="1"/>
  <c r="BL21" i="21"/>
  <c r="BW21" i="21" s="1"/>
  <c r="BN21" i="21"/>
  <c r="BY21" i="21" s="1"/>
  <c r="BO21" i="21"/>
  <c r="BZ21" i="21" s="1"/>
  <c r="BR21" i="21"/>
  <c r="CC21" i="21" s="1"/>
  <c r="BQ21" i="21"/>
  <c r="CB21" i="21" s="1"/>
  <c r="BJ21" i="21"/>
  <c r="BU21" i="21" s="1"/>
  <c r="BI21" i="21"/>
  <c r="BT21" i="21" s="1"/>
  <c r="BL18" i="21"/>
  <c r="BW18" i="21" s="1"/>
  <c r="BN18" i="21"/>
  <c r="BY18" i="21" s="1"/>
  <c r="BR18" i="21"/>
  <c r="CC18" i="21" s="1"/>
  <c r="BJ18" i="21"/>
  <c r="BU18" i="21" s="1"/>
  <c r="BP18" i="21"/>
  <c r="CA18" i="21" s="1"/>
  <c r="BM18" i="21"/>
  <c r="BX18" i="21" s="1"/>
  <c r="BO18" i="21"/>
  <c r="BZ18" i="21" s="1"/>
  <c r="BK18" i="21"/>
  <c r="BV18" i="21" s="1"/>
  <c r="BQ18" i="21"/>
  <c r="CB18" i="21" s="1"/>
  <c r="BI18" i="21"/>
  <c r="BT18" i="21" s="1"/>
  <c r="BK11" i="21"/>
  <c r="BV11" i="21" s="1"/>
  <c r="BJ11" i="21"/>
  <c r="BU11" i="21" s="1"/>
  <c r="BM11" i="21"/>
  <c r="BX11" i="21" s="1"/>
  <c r="BL11" i="21"/>
  <c r="BW11" i="21" s="1"/>
  <c r="BR11" i="21"/>
  <c r="CC11" i="21" s="1"/>
  <c r="BQ11" i="21"/>
  <c r="CB11" i="21" s="1"/>
  <c r="BP11" i="21"/>
  <c r="CA11" i="21" s="1"/>
  <c r="BN11" i="21"/>
  <c r="BY11" i="21" s="1"/>
  <c r="BO11" i="21"/>
  <c r="BZ11" i="21" s="1"/>
  <c r="BI11" i="21"/>
  <c r="BT11" i="21" s="1"/>
  <c r="BK22" i="21"/>
  <c r="BV22" i="21" s="1"/>
  <c r="BM22" i="21"/>
  <c r="BX22" i="21" s="1"/>
  <c r="BJ22" i="21"/>
  <c r="BU22" i="21" s="1"/>
  <c r="BN22" i="21"/>
  <c r="BY22" i="21" s="1"/>
  <c r="BO22" i="21"/>
  <c r="BZ22" i="21" s="1"/>
  <c r="BP22" i="21"/>
  <c r="CA22" i="21" s="1"/>
  <c r="BL22" i="21"/>
  <c r="BW22" i="21" s="1"/>
  <c r="BQ22" i="21"/>
  <c r="CB22" i="21" s="1"/>
  <c r="BR22" i="21"/>
  <c r="CC22" i="21" s="1"/>
  <c r="BI22" i="21"/>
  <c r="BT22" i="21" s="1"/>
  <c r="BR13" i="21"/>
  <c r="CC13" i="21" s="1"/>
  <c r="BL13" i="21"/>
  <c r="BW13" i="21" s="1"/>
  <c r="BK13" i="21"/>
  <c r="BV13" i="21" s="1"/>
  <c r="BO13" i="21"/>
  <c r="BZ13" i="21" s="1"/>
  <c r="BJ13" i="21"/>
  <c r="BU13" i="21" s="1"/>
  <c r="BP13" i="21"/>
  <c r="CA13" i="21" s="1"/>
  <c r="BQ13" i="21"/>
  <c r="CB13" i="21" s="1"/>
  <c r="BM13" i="21"/>
  <c r="BX13" i="21" s="1"/>
  <c r="BN13" i="21"/>
  <c r="BY13" i="21" s="1"/>
  <c r="BI13" i="21"/>
  <c r="BT13" i="21" s="1"/>
  <c r="AQ11" i="21"/>
  <c r="BB11" i="21" s="1"/>
  <c r="Z14" i="21"/>
  <c r="Z31" i="21" s="1"/>
  <c r="AA14" i="21" s="1"/>
  <c r="AM17" i="21"/>
  <c r="AX17" i="21" s="1"/>
  <c r="AT17" i="21"/>
  <c r="BE17" i="21" s="1"/>
  <c r="AN17" i="21"/>
  <c r="AY17" i="21" s="1"/>
  <c r="AO17" i="21"/>
  <c r="AZ17" i="21" s="1"/>
  <c r="AP17" i="21"/>
  <c r="BA17" i="21" s="1"/>
  <c r="AR17" i="21"/>
  <c r="BC17" i="21" s="1"/>
  <c r="AQ17" i="21"/>
  <c r="BB17" i="21" s="1"/>
  <c r="AS17" i="21"/>
  <c r="BD17" i="21" s="1"/>
  <c r="AU17" i="21"/>
  <c r="BF17" i="21" s="1"/>
  <c r="AL17" i="21"/>
  <c r="AW17" i="21" s="1"/>
  <c r="AR12" i="21"/>
  <c r="BC12" i="21" s="1"/>
  <c r="AT12" i="21"/>
  <c r="BE12" i="21" s="1"/>
  <c r="AS12" i="21"/>
  <c r="BD12" i="21" s="1"/>
  <c r="AP12" i="21"/>
  <c r="BA12" i="21" s="1"/>
  <c r="AQ12" i="21"/>
  <c r="BB12" i="21" s="1"/>
  <c r="AO12" i="21"/>
  <c r="AZ12" i="21" s="1"/>
  <c r="AN12" i="21"/>
  <c r="AY12" i="21" s="1"/>
  <c r="AU12" i="21"/>
  <c r="BF12" i="21" s="1"/>
  <c r="AM12" i="21"/>
  <c r="AX12" i="21" s="1"/>
  <c r="AL12" i="21"/>
  <c r="AW12" i="21" s="1"/>
  <c r="AM24" i="21"/>
  <c r="AX24" i="21" s="1"/>
  <c r="AP24" i="21"/>
  <c r="BA24" i="21" s="1"/>
  <c r="AU24" i="21"/>
  <c r="BF24" i="21" s="1"/>
  <c r="AR24" i="21"/>
  <c r="BC24" i="21" s="1"/>
  <c r="AT24" i="21"/>
  <c r="BE24" i="21" s="1"/>
  <c r="AO24" i="21"/>
  <c r="AZ24" i="21" s="1"/>
  <c r="AQ24" i="21"/>
  <c r="BB24" i="21" s="1"/>
  <c r="AS24" i="21"/>
  <c r="BD24" i="21" s="1"/>
  <c r="AN24" i="21"/>
  <c r="AY24" i="21" s="1"/>
  <c r="AL24" i="21"/>
  <c r="AW24" i="21" s="1"/>
  <c r="AT15" i="21"/>
  <c r="BE15" i="21" s="1"/>
  <c r="AS15" i="21"/>
  <c r="BD15" i="21" s="1"/>
  <c r="AR15" i="21"/>
  <c r="BC15" i="21" s="1"/>
  <c r="AO15" i="21"/>
  <c r="AZ15" i="21" s="1"/>
  <c r="AP15" i="21"/>
  <c r="BA15" i="21" s="1"/>
  <c r="AM15" i="21"/>
  <c r="AX15" i="21" s="1"/>
  <c r="AU15" i="21"/>
  <c r="BF15" i="21" s="1"/>
  <c r="AN15" i="21"/>
  <c r="AY15" i="21" s="1"/>
  <c r="AQ15" i="21"/>
  <c r="BB15" i="21" s="1"/>
  <c r="AL15" i="21"/>
  <c r="AW15" i="21" s="1"/>
  <c r="AR20" i="21"/>
  <c r="BC20" i="21" s="1"/>
  <c r="AM20" i="21"/>
  <c r="AX20" i="21" s="1"/>
  <c r="AP20" i="21"/>
  <c r="BA20" i="21" s="1"/>
  <c r="AQ20" i="21"/>
  <c r="BB20" i="21" s="1"/>
  <c r="AO20" i="21"/>
  <c r="AZ20" i="21" s="1"/>
  <c r="AS20" i="21"/>
  <c r="BD20" i="21" s="1"/>
  <c r="AU20" i="21"/>
  <c r="BF20" i="21" s="1"/>
  <c r="AT20" i="21"/>
  <c r="BE20" i="21" s="1"/>
  <c r="AN20" i="21"/>
  <c r="AY20" i="21" s="1"/>
  <c r="AL20" i="21"/>
  <c r="AW20" i="21" s="1"/>
  <c r="AT18" i="21"/>
  <c r="BE18" i="21" s="1"/>
  <c r="AQ18" i="21"/>
  <c r="BB18" i="21" s="1"/>
  <c r="AR18" i="21"/>
  <c r="BC18" i="21" s="1"/>
  <c r="AP18" i="21"/>
  <c r="BA18" i="21" s="1"/>
  <c r="AM18" i="21"/>
  <c r="AX18" i="21" s="1"/>
  <c r="AN18" i="21"/>
  <c r="AY18" i="21" s="1"/>
  <c r="AS18" i="21"/>
  <c r="BD18" i="21" s="1"/>
  <c r="AO18" i="21"/>
  <c r="AZ18" i="21" s="1"/>
  <c r="AU18" i="21"/>
  <c r="BF18" i="21" s="1"/>
  <c r="AL18" i="21"/>
  <c r="AW18" i="21" s="1"/>
  <c r="AQ25" i="21"/>
  <c r="BB25" i="21" s="1"/>
  <c r="AS25" i="21"/>
  <c r="BD25" i="21" s="1"/>
  <c r="AT25" i="21"/>
  <c r="BE25" i="21" s="1"/>
  <c r="AM25" i="21"/>
  <c r="AX25" i="21" s="1"/>
  <c r="AR25" i="21"/>
  <c r="BC25" i="21" s="1"/>
  <c r="AN25" i="21"/>
  <c r="AY25" i="21" s="1"/>
  <c r="AU25" i="21"/>
  <c r="BF25" i="21" s="1"/>
  <c r="AP25" i="21"/>
  <c r="BA25" i="21" s="1"/>
  <c r="AO25" i="21"/>
  <c r="AZ25" i="21" s="1"/>
  <c r="AL25" i="21"/>
  <c r="AW25" i="21" s="1"/>
  <c r="AP21" i="21"/>
  <c r="BA21" i="21" s="1"/>
  <c r="AU21" i="21"/>
  <c r="BF21" i="21" s="1"/>
  <c r="AT21" i="21"/>
  <c r="BE21" i="21" s="1"/>
  <c r="AR21" i="21"/>
  <c r="BC21" i="21" s="1"/>
  <c r="AO21" i="21"/>
  <c r="AZ21" i="21" s="1"/>
  <c r="AQ21" i="21"/>
  <c r="BB21" i="21" s="1"/>
  <c r="AM21" i="21"/>
  <c r="AX21" i="21" s="1"/>
  <c r="AS21" i="21"/>
  <c r="BD21" i="21" s="1"/>
  <c r="AN21" i="21"/>
  <c r="AY21" i="21" s="1"/>
  <c r="AL21" i="21"/>
  <c r="AW21" i="21" s="1"/>
  <c r="AQ13" i="21"/>
  <c r="BB13" i="21" s="1"/>
  <c r="AR13" i="21"/>
  <c r="BC13" i="21" s="1"/>
  <c r="AN13" i="21"/>
  <c r="AY13" i="21" s="1"/>
  <c r="AP13" i="21"/>
  <c r="BA13" i="21" s="1"/>
  <c r="AT13" i="21"/>
  <c r="BE13" i="21" s="1"/>
  <c r="AM13" i="21"/>
  <c r="AX13" i="21" s="1"/>
  <c r="AU13" i="21"/>
  <c r="BF13" i="21" s="1"/>
  <c r="AS13" i="21"/>
  <c r="BD13" i="21" s="1"/>
  <c r="AO13" i="21"/>
  <c r="AZ13" i="21" s="1"/>
  <c r="AL13" i="21"/>
  <c r="AW13" i="21" s="1"/>
  <c r="AQ16" i="21"/>
  <c r="BB16" i="21" s="1"/>
  <c r="AT16" i="21"/>
  <c r="BE16" i="21" s="1"/>
  <c r="AM16" i="21"/>
  <c r="AX16" i="21" s="1"/>
  <c r="AN16" i="21"/>
  <c r="AY16" i="21" s="1"/>
  <c r="AR16" i="21"/>
  <c r="BC16" i="21" s="1"/>
  <c r="AO16" i="21"/>
  <c r="AZ16" i="21" s="1"/>
  <c r="AP16" i="21"/>
  <c r="BA16" i="21" s="1"/>
  <c r="AS16" i="21"/>
  <c r="BD16" i="21" s="1"/>
  <c r="AU16" i="21"/>
  <c r="BF16" i="21" s="1"/>
  <c r="AL16" i="21"/>
  <c r="AW16" i="21" s="1"/>
  <c r="AO23" i="21"/>
  <c r="AZ23" i="21" s="1"/>
  <c r="AP23" i="21"/>
  <c r="BA23" i="21" s="1"/>
  <c r="AM23" i="21"/>
  <c r="AX23" i="21" s="1"/>
  <c r="AR23" i="21"/>
  <c r="BC23" i="21" s="1"/>
  <c r="AU23" i="21"/>
  <c r="BF23" i="21" s="1"/>
  <c r="AN23" i="21"/>
  <c r="AY23" i="21" s="1"/>
  <c r="AT23" i="21"/>
  <c r="BE23" i="21" s="1"/>
  <c r="AQ23" i="21"/>
  <c r="BB23" i="21" s="1"/>
  <c r="AS23" i="21"/>
  <c r="BD23" i="21" s="1"/>
  <c r="AL23" i="21"/>
  <c r="AW23" i="21" s="1"/>
  <c r="AP11" i="21"/>
  <c r="BA11" i="21" s="1"/>
  <c r="AR11" i="21"/>
  <c r="BC11" i="21" s="1"/>
  <c r="AS11" i="21"/>
  <c r="BD11" i="21" s="1"/>
  <c r="AT11" i="21"/>
  <c r="BE11" i="21" s="1"/>
  <c r="AM11" i="21"/>
  <c r="AX11" i="21" s="1"/>
  <c r="AU11" i="21"/>
  <c r="BF11" i="21" s="1"/>
  <c r="AN11" i="21"/>
  <c r="AY11" i="21" s="1"/>
  <c r="AO11" i="21"/>
  <c r="AZ11" i="21" s="1"/>
  <c r="Q20" i="6"/>
  <c r="R20" i="6" s="1"/>
  <c r="Y22" i="21"/>
  <c r="Q17" i="6"/>
  <c r="R17" i="6" s="1"/>
  <c r="Y19" i="21"/>
  <c r="Q18" i="6"/>
  <c r="R18" i="6" s="1"/>
  <c r="Q22" i="6"/>
  <c r="R22" i="6" s="1"/>
  <c r="Q16" i="6"/>
  <c r="R16" i="6" s="1"/>
  <c r="Q23" i="6"/>
  <c r="R23" i="6" s="1"/>
  <c r="Q11" i="6"/>
  <c r="R11" i="6" s="1"/>
  <c r="Q13" i="6"/>
  <c r="R13" i="6" s="1"/>
  <c r="Q19" i="6"/>
  <c r="R19" i="6" s="1"/>
  <c r="Q14" i="6"/>
  <c r="R14" i="6" s="1"/>
  <c r="Q21" i="6"/>
  <c r="R21" i="6" s="1"/>
  <c r="Q9" i="6"/>
  <c r="R9" i="6" s="1"/>
  <c r="Q15" i="6"/>
  <c r="R15" i="6" s="1"/>
  <c r="Q10" i="6"/>
  <c r="R10" i="6" s="1"/>
  <c r="AC11" i="21" l="1"/>
  <c r="AC28" i="21" s="1"/>
  <c r="AE28" i="21" s="1"/>
  <c r="AD11" i="21" s="1"/>
  <c r="AC31" i="21"/>
  <c r="AE31" i="21" s="1"/>
  <c r="AD14" i="21" s="1"/>
  <c r="AH14" i="21" s="1"/>
  <c r="AI14" i="21" s="1"/>
  <c r="T12" i="6" s="1"/>
  <c r="Z11" i="21"/>
  <c r="Z28" i="21" s="1"/>
  <c r="AA11" i="21" s="1"/>
  <c r="Z13" i="21"/>
  <c r="Z30" i="21" s="1"/>
  <c r="AA13" i="21" s="1"/>
  <c r="S9" i="6"/>
  <c r="S26" i="6" s="1"/>
  <c r="S23" i="6"/>
  <c r="S40" i="6" s="1"/>
  <c r="AE17" i="21"/>
  <c r="AE18" i="21"/>
  <c r="AE24" i="21"/>
  <c r="AE23" i="21"/>
  <c r="AE19" i="21"/>
  <c r="AE20" i="21"/>
  <c r="AE16" i="21"/>
  <c r="AE21" i="21"/>
  <c r="AE15" i="21"/>
  <c r="AE22" i="21"/>
  <c r="AE25" i="21"/>
  <c r="AE11" i="21"/>
  <c r="AC16" i="21"/>
  <c r="AC12" i="21"/>
  <c r="AC18" i="21"/>
  <c r="AC20" i="21"/>
  <c r="AC24" i="21"/>
  <c r="AC13" i="21"/>
  <c r="AC21" i="21"/>
  <c r="AC17" i="21"/>
  <c r="Z16" i="21"/>
  <c r="Z33" i="21" s="1"/>
  <c r="AA16" i="21" s="1"/>
  <c r="Z18" i="21"/>
  <c r="Z35" i="21" s="1"/>
  <c r="AA18" i="21" s="1"/>
  <c r="AC25" i="21"/>
  <c r="AC22" i="21"/>
  <c r="AC19" i="21"/>
  <c r="AC15" i="21"/>
  <c r="AC23" i="21"/>
  <c r="Z20" i="21"/>
  <c r="Z37" i="21" s="1"/>
  <c r="AA20" i="21" s="1"/>
  <c r="Z17" i="21"/>
  <c r="Z34" i="21" s="1"/>
  <c r="AA17" i="21" s="1"/>
  <c r="Z21" i="21"/>
  <c r="Z38" i="21" s="1"/>
  <c r="AA21" i="21" s="1"/>
  <c r="Z15" i="21"/>
  <c r="Z32" i="21" s="1"/>
  <c r="AA15" i="21" s="1"/>
  <c r="Z23" i="21"/>
  <c r="Z40" i="21" s="1"/>
  <c r="AA23" i="21" s="1"/>
  <c r="Z25" i="21"/>
  <c r="Z42" i="21" s="1"/>
  <c r="AA25" i="21" s="1"/>
  <c r="Z12" i="21"/>
  <c r="Z29" i="21" s="1"/>
  <c r="AA12" i="21" s="1"/>
  <c r="Z24" i="21"/>
  <c r="Z41" i="21" s="1"/>
  <c r="AA24" i="21" s="1"/>
  <c r="AP22" i="21"/>
  <c r="BA22" i="21" s="1"/>
  <c r="AO22" i="21"/>
  <c r="AZ22" i="21" s="1"/>
  <c r="AQ22" i="21"/>
  <c r="BB22" i="21" s="1"/>
  <c r="AU22" i="21"/>
  <c r="BF22" i="21" s="1"/>
  <c r="AR22" i="21"/>
  <c r="BC22" i="21" s="1"/>
  <c r="AN22" i="21"/>
  <c r="AY22" i="21" s="1"/>
  <c r="AT22" i="21"/>
  <c r="BE22" i="21" s="1"/>
  <c r="AM22" i="21"/>
  <c r="AX22" i="21" s="1"/>
  <c r="AS22" i="21"/>
  <c r="BD22" i="21" s="1"/>
  <c r="AL22" i="21"/>
  <c r="AW22" i="21" s="1"/>
  <c r="AT19" i="21"/>
  <c r="BE19" i="21" s="1"/>
  <c r="AO19" i="21"/>
  <c r="AZ19" i="21" s="1"/>
  <c r="AP19" i="21"/>
  <c r="BA19" i="21" s="1"/>
  <c r="AR19" i="21"/>
  <c r="BC19" i="21" s="1"/>
  <c r="AU19" i="21"/>
  <c r="BF19" i="21" s="1"/>
  <c r="AS19" i="21"/>
  <c r="BD19" i="21" s="1"/>
  <c r="AM19" i="21"/>
  <c r="AX19" i="21" s="1"/>
  <c r="AN19" i="21"/>
  <c r="AY19" i="21" s="1"/>
  <c r="AQ19" i="21"/>
  <c r="BB19" i="21" s="1"/>
  <c r="AL19" i="21"/>
  <c r="AW19" i="21" s="1"/>
  <c r="S10" i="6"/>
  <c r="AE12" i="21"/>
  <c r="S11" i="6"/>
  <c r="AE13" i="21"/>
  <c r="S15" i="6"/>
  <c r="S16" i="6"/>
  <c r="S22" i="6"/>
  <c r="S19" i="6"/>
  <c r="S18" i="6"/>
  <c r="S12" i="6"/>
  <c r="S21" i="6"/>
  <c r="S14" i="6"/>
  <c r="S20" i="6"/>
  <c r="S13" i="6"/>
  <c r="S17" i="6"/>
  <c r="AC33" i="21" l="1"/>
  <c r="AE33" i="21" s="1"/>
  <c r="AD16" i="21" s="1"/>
  <c r="AH16" i="21" s="1"/>
  <c r="AI16" i="21" s="1"/>
  <c r="T14" i="6" s="1"/>
  <c r="AC34" i="21"/>
  <c r="AE34" i="21" s="1"/>
  <c r="AD17" i="21" s="1"/>
  <c r="AH17" i="21" s="1"/>
  <c r="AI17" i="21" s="1"/>
  <c r="T15" i="6" s="1"/>
  <c r="AC40" i="21"/>
  <c r="AE40" i="21" s="1"/>
  <c r="AD23" i="21" s="1"/>
  <c r="AH23" i="21" s="1"/>
  <c r="AI23" i="21" s="1"/>
  <c r="T21" i="6" s="1"/>
  <c r="AC38" i="21"/>
  <c r="AE38" i="21" s="1"/>
  <c r="AD21" i="21" s="1"/>
  <c r="AH21" i="21" s="1"/>
  <c r="AI21" i="21" s="1"/>
  <c r="T19" i="6" s="1"/>
  <c r="AC29" i="21"/>
  <c r="AE29" i="21" s="1"/>
  <c r="AD12" i="21" s="1"/>
  <c r="AH12" i="21" s="1"/>
  <c r="AC32" i="21"/>
  <c r="AE32" i="21" s="1"/>
  <c r="AD15" i="21" s="1"/>
  <c r="AH15" i="21" s="1"/>
  <c r="AI15" i="21" s="1"/>
  <c r="T13" i="6" s="1"/>
  <c r="AC30" i="21"/>
  <c r="AE30" i="21" s="1"/>
  <c r="AD13" i="21" s="1"/>
  <c r="AH13" i="21" s="1"/>
  <c r="AI13" i="21" s="1"/>
  <c r="T11" i="6" s="1"/>
  <c r="AC36" i="21"/>
  <c r="AE36" i="21" s="1"/>
  <c r="AD19" i="21" s="1"/>
  <c r="AC41" i="21"/>
  <c r="AE41" i="21" s="1"/>
  <c r="AD24" i="21" s="1"/>
  <c r="AH24" i="21" s="1"/>
  <c r="AI24" i="21" s="1"/>
  <c r="T22" i="6" s="1"/>
  <c r="AC39" i="21"/>
  <c r="AE39" i="21" s="1"/>
  <c r="AD22" i="21" s="1"/>
  <c r="AC37" i="21"/>
  <c r="AE37" i="21" s="1"/>
  <c r="AD20" i="21" s="1"/>
  <c r="AH20" i="21" s="1"/>
  <c r="AI20" i="21" s="1"/>
  <c r="T18" i="6" s="1"/>
  <c r="AC42" i="21"/>
  <c r="AE42" i="21" s="1"/>
  <c r="AD25" i="21" s="1"/>
  <c r="AH25" i="21" s="1"/>
  <c r="AI25" i="21" s="1"/>
  <c r="T23" i="6" s="1"/>
  <c r="T40" i="6" s="1"/>
  <c r="AC35" i="21"/>
  <c r="AE35" i="21" s="1"/>
  <c r="AD18" i="21" s="1"/>
  <c r="AH18" i="21" s="1"/>
  <c r="AI18" i="21" s="1"/>
  <c r="T16" i="6" s="1"/>
  <c r="AH11" i="21"/>
  <c r="AF25" i="21"/>
  <c r="AF16" i="21"/>
  <c r="S31" i="6"/>
  <c r="AF14" i="21"/>
  <c r="S29" i="6"/>
  <c r="T29" i="6" s="1"/>
  <c r="AF13" i="21"/>
  <c r="S28" i="6"/>
  <c r="AF20" i="21"/>
  <c r="S35" i="6"/>
  <c r="AF15" i="21"/>
  <c r="S30" i="6"/>
  <c r="AF23" i="21"/>
  <c r="S38" i="6"/>
  <c r="AF21" i="21"/>
  <c r="S36" i="6"/>
  <c r="AF18" i="21"/>
  <c r="S33" i="6"/>
  <c r="AF22" i="21"/>
  <c r="S37" i="6"/>
  <c r="AF17" i="21"/>
  <c r="S32" i="6"/>
  <c r="AF12" i="21"/>
  <c r="S27" i="6"/>
  <c r="AF19" i="21"/>
  <c r="S34" i="6"/>
  <c r="AF24" i="21"/>
  <c r="S39" i="6"/>
  <c r="AF11" i="21"/>
  <c r="Z19" i="21"/>
  <c r="Z36" i="21" s="1"/>
  <c r="AA19" i="21" s="1"/>
  <c r="Z22" i="21"/>
  <c r="Z39" i="21" s="1"/>
  <c r="AA22" i="21" s="1"/>
  <c r="AH22" i="21" l="1"/>
  <c r="AI22" i="21" s="1"/>
  <c r="T20" i="6" s="1"/>
  <c r="T37" i="6" s="1"/>
  <c r="AH19" i="21"/>
  <c r="AI19" i="21" s="1"/>
  <c r="T17" i="6" s="1"/>
  <c r="T34" i="6" s="1"/>
  <c r="AI12" i="21"/>
  <c r="T10" i="6" s="1"/>
  <c r="T27" i="6" s="1"/>
  <c r="T35" i="6"/>
  <c r="T32" i="6"/>
  <c r="T28" i="6"/>
  <c r="AI11" i="21"/>
  <c r="T9" i="6" s="1"/>
  <c r="T26" i="6" s="1"/>
  <c r="T38" i="6"/>
  <c r="T36" i="6"/>
  <c r="T39" i="6"/>
  <c r="T30" i="6"/>
  <c r="T33" i="6"/>
  <c r="T31" i="6"/>
  <c r="U37" i="6" l="1"/>
  <c r="U20" i="6" s="1"/>
  <c r="U39" i="6"/>
  <c r="U22" i="6" s="1"/>
  <c r="U34" i="6"/>
  <c r="U17" i="6" s="1"/>
  <c r="U30" i="6"/>
  <c r="U13" i="6" s="1"/>
  <c r="U29" i="6"/>
  <c r="U12" i="6" s="1"/>
  <c r="U26" i="6"/>
  <c r="U9" i="6" s="1"/>
  <c r="U28" i="6"/>
  <c r="U11" i="6" s="1"/>
  <c r="U33" i="6"/>
  <c r="U16" i="6" s="1"/>
  <c r="U40" i="6"/>
  <c r="U23" i="6" s="1"/>
  <c r="U27" i="6"/>
  <c r="U10" i="6" s="1"/>
  <c r="U38" i="6"/>
  <c r="U21" i="6" s="1"/>
  <c r="U36" i="6"/>
  <c r="U19" i="6" s="1"/>
  <c r="U31" i="6"/>
  <c r="U14" i="6" s="1"/>
  <c r="U35" i="6"/>
  <c r="U18" i="6" s="1"/>
  <c r="U32" i="6"/>
  <c r="U15" i="6" s="1"/>
</calcChain>
</file>

<file path=xl/sharedStrings.xml><?xml version="1.0" encoding="utf-8"?>
<sst xmlns="http://schemas.openxmlformats.org/spreadsheetml/2006/main" count="412" uniqueCount="93">
  <si>
    <t>Celkové výsledky</t>
  </si>
  <si>
    <t>Úvod</t>
  </si>
  <si>
    <t>Průběžné výsledky</t>
  </si>
  <si>
    <t>Seznam soutěží</t>
  </si>
  <si>
    <t>Seznam družstev</t>
  </si>
  <si>
    <t>22. ročník</t>
  </si>
  <si>
    <t>Seznam přihlášených soutěží</t>
  </si>
  <si>
    <t>Datum</t>
  </si>
  <si>
    <t>Místo konání</t>
  </si>
  <si>
    <t>Pořadatel</t>
  </si>
  <si>
    <t>Poznámka</t>
  </si>
  <si>
    <t>Zástupce štábu ligy</t>
  </si>
  <si>
    <t>p.č.</t>
  </si>
  <si>
    <t>HS Syrovice</t>
  </si>
  <si>
    <t>Milan Weis</t>
  </si>
  <si>
    <t>Seznam přihlášených družstev</t>
  </si>
  <si>
    <t>Družstvo</t>
  </si>
  <si>
    <t>Hrušovany</t>
  </si>
  <si>
    <t>Přísnotice</t>
  </si>
  <si>
    <t>Veverská Bítýška</t>
  </si>
  <si>
    <t>SDH Lelekovice</t>
  </si>
  <si>
    <t>SDH Přísnotice</t>
  </si>
  <si>
    <t>Kuřim</t>
  </si>
  <si>
    <t>SDH Kuřim</t>
  </si>
  <si>
    <t>HS Zastávka</t>
  </si>
  <si>
    <t>Výsledková listina soutěže</t>
  </si>
  <si>
    <t xml:space="preserve">neúčast </t>
  </si>
  <si>
    <t>štafeta</t>
  </si>
  <si>
    <t xml:space="preserve">požární </t>
  </si>
  <si>
    <t>součet</t>
  </si>
  <si>
    <t xml:space="preserve">body za </t>
  </si>
  <si>
    <t>Pořadí</t>
  </si>
  <si>
    <t xml:space="preserve">Počet </t>
  </si>
  <si>
    <t>na</t>
  </si>
  <si>
    <t>4 x 60 m</t>
  </si>
  <si>
    <t>útok</t>
  </si>
  <si>
    <t>časů</t>
  </si>
  <si>
    <t>lepší</t>
  </si>
  <si>
    <t>bodů</t>
  </si>
  <si>
    <t>soutěži</t>
  </si>
  <si>
    <t>1. pokus</t>
  </si>
  <si>
    <t>2. pokus</t>
  </si>
  <si>
    <t>počítaný čas</t>
  </si>
  <si>
    <t>pož. Útok</t>
  </si>
  <si>
    <t>PÚ+št.</t>
  </si>
  <si>
    <t>Celkové hodnocení okresní ligy mládeže Brno-venkov</t>
  </si>
  <si>
    <t>Družstva</t>
  </si>
  <si>
    <t>Celkem bodů</t>
  </si>
  <si>
    <t>Průběžné pořadí</t>
  </si>
  <si>
    <t>konečné pořadí</t>
  </si>
  <si>
    <t>součet časů PÚ</t>
  </si>
  <si>
    <t>Hodnocení útoků okresní ligy mládeže Brno-venkov</t>
  </si>
  <si>
    <t>4 SOUTĚŽĚ odečítá 0</t>
  </si>
  <si>
    <t>7soutěží odečítá 1</t>
  </si>
  <si>
    <t>10 soutěží odečítá 2</t>
  </si>
  <si>
    <t>body</t>
  </si>
  <si>
    <t>1 nejhorší výsledek</t>
  </si>
  <si>
    <t>2 nejhorší výsledek</t>
  </si>
  <si>
    <t>počet soutěží</t>
  </si>
  <si>
    <t>Počet soutěží výpočet</t>
  </si>
  <si>
    <t>První nejhorší</t>
  </si>
  <si>
    <t>Druhý nejhorší</t>
  </si>
  <si>
    <t>výběr první nejhorší</t>
  </si>
  <si>
    <t>výběr druhý nejhorší</t>
  </si>
  <si>
    <t>celkem bodů po odečtení</t>
  </si>
  <si>
    <t>čas útoku</t>
  </si>
  <si>
    <t>odečtení útoků</t>
  </si>
  <si>
    <t>součet časů útoků</t>
  </si>
  <si>
    <t>součet časů PÚ po odečtení nejhoršího</t>
  </si>
  <si>
    <t>odpočet celkem bodů</t>
  </si>
  <si>
    <t>SDH Veverská Bítýška</t>
  </si>
  <si>
    <t>Konečné pořadí</t>
  </si>
  <si>
    <t>body po odečtení nejhorších umístění</t>
  </si>
  <si>
    <t>čas útoku primární</t>
  </si>
  <si>
    <t>čas II. Útoku</t>
  </si>
  <si>
    <t>čas I. útoku</t>
  </si>
  <si>
    <t>Časy útoků</t>
  </si>
  <si>
    <t xml:space="preserve"> Syrovice</t>
  </si>
  <si>
    <t xml:space="preserve"> Lelekovice</t>
  </si>
  <si>
    <t>útoky po odečtení nejhorších</t>
  </si>
  <si>
    <t>Kuřim A</t>
  </si>
  <si>
    <t>Kuřim B</t>
  </si>
  <si>
    <t>Lelekovice A</t>
  </si>
  <si>
    <t>Nesvačilka</t>
  </si>
  <si>
    <t>Další soutěž</t>
  </si>
  <si>
    <t>Předchozí soutěž</t>
  </si>
  <si>
    <t>Zastávka</t>
  </si>
  <si>
    <t>2022/2023</t>
  </si>
  <si>
    <t>Přihlášené soutěže</t>
  </si>
  <si>
    <t>Mladší  žáci</t>
  </si>
  <si>
    <t>Moutnice</t>
  </si>
  <si>
    <t>Program pro zpracování výsledků Okresní ligy mládeže Brno-venkov v.22.2</t>
  </si>
  <si>
    <t>Lelekovice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</si>
</sst>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;@"/>
  </numFmts>
  <fonts count="31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sz val="18"/>
      <color theme="10"/>
      <name val="Arial"/>
      <family val="2"/>
      <charset val="238"/>
    </font>
    <font>
      <sz val="18"/>
      <color theme="1"/>
      <name val="Arial"/>
      <family val="2"/>
      <charset val="238"/>
    </font>
    <font>
      <sz val="20"/>
      <color theme="1"/>
      <name val="Arial"/>
      <family val="2"/>
      <charset val="238"/>
    </font>
    <font>
      <u/>
      <sz val="24"/>
      <color theme="1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sz val="22"/>
      <color theme="1"/>
      <name val="Arial"/>
      <family val="2"/>
      <charset val="238"/>
    </font>
    <font>
      <sz val="14"/>
      <name val="Arial CE"/>
      <family val="2"/>
      <charset val="238"/>
    </font>
    <font>
      <sz val="20"/>
      <color theme="10"/>
      <name val="Arial"/>
      <family val="2"/>
      <charset val="238"/>
    </font>
    <font>
      <sz val="16"/>
      <color theme="1"/>
      <name val="Arial"/>
      <family val="2"/>
      <charset val="238"/>
    </font>
    <font>
      <b/>
      <sz val="16"/>
      <name val="Arial CE"/>
      <family val="2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12"/>
      <name val="Arial CE"/>
      <family val="2"/>
      <charset val="238"/>
    </font>
    <font>
      <sz val="14"/>
      <color theme="0"/>
      <name val="Arial CE"/>
      <family val="2"/>
      <charset val="238"/>
    </font>
    <font>
      <sz val="11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14"/>
      <name val="Arial"/>
      <family val="2"/>
      <charset val="238"/>
    </font>
    <font>
      <sz val="8"/>
      <color theme="1"/>
      <name val="Arial"/>
      <family val="2"/>
      <charset val="238"/>
    </font>
    <font>
      <b/>
      <u/>
      <sz val="11"/>
      <color theme="10"/>
      <name val="Calibri"/>
      <family val="2"/>
      <charset val="238"/>
      <scheme val="minor"/>
    </font>
    <font>
      <sz val="14"/>
      <name val="Arial CE"/>
      <charset val="238"/>
    </font>
    <font>
      <b/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4"/>
      <color rgb="FF005EA4"/>
      <name val="Arial"/>
      <family val="2"/>
      <charset val="238"/>
    </font>
    <font>
      <b/>
      <sz val="14"/>
      <color rgb="FFE70303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7">
    <xf numFmtId="0" fontId="0" fillId="0" borderId="0" xfId="0"/>
    <xf numFmtId="0" fontId="2" fillId="4" borderId="2" xfId="1" applyFill="1" applyBorder="1"/>
    <xf numFmtId="0" fontId="2" fillId="3" borderId="4" xfId="1" applyFill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8" xfId="0" applyFont="1" applyBorder="1"/>
    <xf numFmtId="0" fontId="10" fillId="0" borderId="9" xfId="0" applyFont="1" applyBorder="1"/>
    <xf numFmtId="0" fontId="10" fillId="0" borderId="10" xfId="0" applyFont="1" applyBorder="1"/>
    <xf numFmtId="0" fontId="10" fillId="0" borderId="11" xfId="0" applyFont="1" applyBorder="1"/>
    <xf numFmtId="0" fontId="10" fillId="0" borderId="12" xfId="0" applyFont="1" applyBorder="1"/>
    <xf numFmtId="0" fontId="10" fillId="0" borderId="13" xfId="0" applyFont="1" applyBorder="1"/>
    <xf numFmtId="0" fontId="10" fillId="0" borderId="14" xfId="0" applyFont="1" applyBorder="1"/>
    <xf numFmtId="0" fontId="10" fillId="0" borderId="15" xfId="0" applyFont="1" applyBorder="1"/>
    <xf numFmtId="0" fontId="10" fillId="0" borderId="16" xfId="0" applyFont="1" applyBorder="1"/>
    <xf numFmtId="0" fontId="10" fillId="0" borderId="17" xfId="0" applyFont="1" applyBorder="1"/>
    <xf numFmtId="0" fontId="10" fillId="0" borderId="18" xfId="0" applyFont="1" applyBorder="1"/>
    <xf numFmtId="0" fontId="10" fillId="0" borderId="19" xfId="0" applyFont="1" applyBorder="1"/>
    <xf numFmtId="0" fontId="10" fillId="0" borderId="20" xfId="0" applyFont="1" applyBorder="1"/>
    <xf numFmtId="0" fontId="10" fillId="0" borderId="21" xfId="0" applyFont="1" applyBorder="1"/>
    <xf numFmtId="0" fontId="10" fillId="0" borderId="22" xfId="0" applyFont="1" applyBorder="1"/>
    <xf numFmtId="0" fontId="11" fillId="0" borderId="0" xfId="0" applyFont="1"/>
    <xf numFmtId="0" fontId="10" fillId="0" borderId="12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164" fontId="10" fillId="0" borderId="18" xfId="0" applyNumberFormat="1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164" fontId="10" fillId="0" borderId="8" xfId="0" applyNumberFormat="1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6" fillId="0" borderId="5" xfId="0" applyFont="1" applyBorder="1" applyAlignment="1" applyProtection="1">
      <alignment horizontal="center"/>
      <protection hidden="1"/>
    </xf>
    <xf numFmtId="0" fontId="0" fillId="0" borderId="23" xfId="0" applyBorder="1" applyProtection="1">
      <protection hidden="1"/>
    </xf>
    <xf numFmtId="0" fontId="0" fillId="0" borderId="5" xfId="0" applyBorder="1" applyProtection="1">
      <protection hidden="1"/>
    </xf>
    <xf numFmtId="0" fontId="0" fillId="8" borderId="23" xfId="0" applyFill="1" applyBorder="1" applyProtection="1">
      <protection hidden="1"/>
    </xf>
    <xf numFmtId="0" fontId="17" fillId="0" borderId="5" xfId="0" applyFont="1" applyBorder="1" applyAlignment="1" applyProtection="1">
      <alignment horizontal="center"/>
      <protection hidden="1"/>
    </xf>
    <xf numFmtId="0" fontId="17" fillId="0" borderId="23" xfId="0" applyFont="1" applyBorder="1" applyAlignment="1" applyProtection="1">
      <alignment horizontal="center"/>
      <protection hidden="1"/>
    </xf>
    <xf numFmtId="0" fontId="18" fillId="0" borderId="2" xfId="0" applyFont="1" applyBorder="1" applyAlignment="1" applyProtection="1">
      <alignment horizontal="center"/>
      <protection hidden="1"/>
    </xf>
    <xf numFmtId="0" fontId="0" fillId="0" borderId="24" xfId="0" applyBorder="1" applyProtection="1">
      <protection hidden="1"/>
    </xf>
    <xf numFmtId="0" fontId="0" fillId="8" borderId="24" xfId="0" applyFill="1" applyBorder="1" applyProtection="1">
      <protection hidden="1"/>
    </xf>
    <xf numFmtId="0" fontId="17" fillId="0" borderId="24" xfId="0" applyFont="1" applyBorder="1" applyAlignment="1" applyProtection="1">
      <alignment horizontal="center"/>
      <protection hidden="1"/>
    </xf>
    <xf numFmtId="0" fontId="17" fillId="0" borderId="7" xfId="0" applyFont="1" applyBorder="1" applyAlignment="1" applyProtection="1">
      <alignment horizontal="center"/>
      <protection hidden="1"/>
    </xf>
    <xf numFmtId="0" fontId="1" fillId="0" borderId="0" xfId="0" applyFont="1"/>
    <xf numFmtId="0" fontId="12" fillId="0" borderId="0" xfId="0" applyFont="1" applyProtection="1">
      <protection hidden="1"/>
    </xf>
    <xf numFmtId="0" fontId="19" fillId="0" borderId="0" xfId="0" applyFont="1" applyProtection="1">
      <protection hidden="1"/>
    </xf>
    <xf numFmtId="0" fontId="0" fillId="0" borderId="7" xfId="0" applyBorder="1" applyProtection="1">
      <protection hidden="1"/>
    </xf>
    <xf numFmtId="0" fontId="10" fillId="0" borderId="8" xfId="0" applyFont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0" fillId="9" borderId="23" xfId="0" applyFill="1" applyBorder="1" applyProtection="1">
      <protection hidden="1"/>
    </xf>
    <xf numFmtId="0" fontId="0" fillId="9" borderId="24" xfId="0" applyFill="1" applyBorder="1" applyProtection="1">
      <protection hidden="1"/>
    </xf>
    <xf numFmtId="0" fontId="10" fillId="9" borderId="8" xfId="0" applyFont="1" applyFill="1" applyBorder="1" applyAlignment="1">
      <alignment horizontal="center" vertical="center"/>
    </xf>
    <xf numFmtId="0" fontId="0" fillId="0" borderId="18" xfId="0" applyBorder="1" applyProtection="1">
      <protection hidden="1"/>
    </xf>
    <xf numFmtId="0" fontId="13" fillId="10" borderId="0" xfId="1" applyFont="1" applyFill="1" applyAlignment="1">
      <alignment horizontal="center" vertical="center"/>
    </xf>
    <xf numFmtId="0" fontId="0" fillId="0" borderId="0" xfId="0" applyAlignment="1">
      <alignment textRotation="90"/>
    </xf>
    <xf numFmtId="0" fontId="21" fillId="0" borderId="0" xfId="0" applyFont="1"/>
    <xf numFmtId="0" fontId="21" fillId="0" borderId="7" xfId="0" applyFont="1" applyBorder="1" applyProtection="1">
      <protection hidden="1"/>
    </xf>
    <xf numFmtId="0" fontId="0" fillId="0" borderId="0" xfId="0" applyAlignment="1">
      <alignment horizontal="center"/>
    </xf>
    <xf numFmtId="0" fontId="10" fillId="0" borderId="8" xfId="0" applyFont="1" applyBorder="1" applyAlignment="1">
      <alignment textRotation="90"/>
    </xf>
    <xf numFmtId="0" fontId="0" fillId="0" borderId="8" xfId="0" applyBorder="1" applyAlignment="1">
      <alignment textRotation="90"/>
    </xf>
    <xf numFmtId="0" fontId="0" fillId="0" borderId="8" xfId="0" applyBorder="1"/>
    <xf numFmtId="0" fontId="10" fillId="0" borderId="21" xfId="0" applyFont="1" applyBorder="1" applyAlignment="1">
      <alignment textRotation="90"/>
    </xf>
    <xf numFmtId="0" fontId="10" fillId="11" borderId="9" xfId="0" applyFont="1" applyFill="1" applyBorder="1"/>
    <xf numFmtId="0" fontId="10" fillId="11" borderId="10" xfId="0" applyFont="1" applyFill="1" applyBorder="1" applyAlignment="1">
      <alignment horizontal="center" vertical="center"/>
    </xf>
    <xf numFmtId="0" fontId="0" fillId="11" borderId="10" xfId="0" applyFill="1" applyBorder="1"/>
    <xf numFmtId="0" fontId="10" fillId="11" borderId="12" xfId="0" applyFont="1" applyFill="1" applyBorder="1"/>
    <xf numFmtId="0" fontId="10" fillId="11" borderId="8" xfId="0" applyFont="1" applyFill="1" applyBorder="1" applyAlignment="1">
      <alignment horizontal="center" vertical="center"/>
    </xf>
    <xf numFmtId="0" fontId="0" fillId="11" borderId="8" xfId="0" applyFill="1" applyBorder="1"/>
    <xf numFmtId="0" fontId="10" fillId="11" borderId="14" xfId="0" applyFont="1" applyFill="1" applyBorder="1"/>
    <xf numFmtId="0" fontId="10" fillId="11" borderId="15" xfId="0" applyFont="1" applyFill="1" applyBorder="1" applyAlignment="1">
      <alignment horizontal="center" vertical="center"/>
    </xf>
    <xf numFmtId="0" fontId="0" fillId="11" borderId="15" xfId="0" applyFill="1" applyBorder="1"/>
    <xf numFmtId="0" fontId="20" fillId="0" borderId="8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/>
    </xf>
    <xf numFmtId="0" fontId="10" fillId="12" borderId="8" xfId="0" applyFont="1" applyFill="1" applyBorder="1"/>
    <xf numFmtId="0" fontId="20" fillId="12" borderId="8" xfId="0" applyFont="1" applyFill="1" applyBorder="1" applyAlignment="1">
      <alignment horizontal="center" vertical="center"/>
    </xf>
    <xf numFmtId="0" fontId="10" fillId="12" borderId="8" xfId="0" applyFont="1" applyFill="1" applyBorder="1" applyAlignment="1">
      <alignment horizontal="center" vertical="center"/>
    </xf>
    <xf numFmtId="0" fontId="0" fillId="12" borderId="8" xfId="0" applyFill="1" applyBorder="1"/>
    <xf numFmtId="0" fontId="16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17" fillId="0" borderId="0" xfId="0" applyFont="1" applyAlignment="1" applyProtection="1">
      <alignment horizontal="center"/>
      <protection hidden="1"/>
    </xf>
    <xf numFmtId="0" fontId="22" fillId="0" borderId="13" xfId="0" applyFont="1" applyBorder="1"/>
    <xf numFmtId="0" fontId="10" fillId="0" borderId="15" xfId="0" applyFont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9" borderId="15" xfId="0" applyFont="1" applyFill="1" applyBorder="1" applyAlignment="1">
      <alignment horizontal="center" vertical="center"/>
    </xf>
    <xf numFmtId="0" fontId="22" fillId="0" borderId="16" xfId="0" applyFont="1" applyBorder="1"/>
    <xf numFmtId="0" fontId="10" fillId="2" borderId="8" xfId="0" applyFont="1" applyFill="1" applyBorder="1" applyAlignment="1">
      <alignment horizontal="center"/>
    </xf>
    <xf numFmtId="0" fontId="10" fillId="14" borderId="8" xfId="0" applyFont="1" applyFill="1" applyBorder="1" applyAlignment="1">
      <alignment horizontal="center"/>
    </xf>
    <xf numFmtId="0" fontId="10" fillId="14" borderId="8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/>
    </xf>
    <xf numFmtId="0" fontId="13" fillId="11" borderId="0" xfId="1" applyFont="1" applyFill="1" applyAlignment="1">
      <alignment horizontal="center" vertical="center"/>
    </xf>
    <xf numFmtId="0" fontId="13" fillId="5" borderId="0" xfId="1" applyFont="1" applyFill="1" applyAlignment="1">
      <alignment horizontal="center" vertical="center"/>
    </xf>
    <xf numFmtId="0" fontId="4" fillId="6" borderId="0" xfId="1" applyFont="1" applyFill="1" applyAlignment="1">
      <alignment horizontal="center" vertical="center"/>
    </xf>
    <xf numFmtId="0" fontId="2" fillId="13" borderId="0" xfId="1" applyFill="1" applyBorder="1"/>
    <xf numFmtId="0" fontId="25" fillId="0" borderId="10" xfId="0" applyFont="1" applyBorder="1"/>
    <xf numFmtId="0" fontId="25" fillId="0" borderId="8" xfId="0" applyFont="1" applyBorder="1"/>
    <xf numFmtId="0" fontId="25" fillId="0" borderId="18" xfId="0" applyFont="1" applyBorder="1"/>
    <xf numFmtId="0" fontId="22" fillId="0" borderId="8" xfId="0" applyFont="1" applyBorder="1"/>
    <xf numFmtId="0" fontId="25" fillId="0" borderId="25" xfId="0" applyFont="1" applyBorder="1"/>
    <xf numFmtId="0" fontId="27" fillId="11" borderId="11" xfId="0" applyFont="1" applyFill="1" applyBorder="1"/>
    <xf numFmtId="0" fontId="27" fillId="0" borderId="13" xfId="0" applyFont="1" applyBorder="1"/>
    <xf numFmtId="0" fontId="27" fillId="11" borderId="13" xfId="0" applyFont="1" applyFill="1" applyBorder="1"/>
    <xf numFmtId="0" fontId="27" fillId="11" borderId="16" xfId="0" applyFont="1" applyFill="1" applyBorder="1"/>
    <xf numFmtId="0" fontId="27" fillId="0" borderId="22" xfId="0" applyFont="1" applyBorder="1" applyAlignment="1">
      <alignment horizontal="center" textRotation="90"/>
    </xf>
    <xf numFmtId="0" fontId="20" fillId="0" borderId="21" xfId="0" applyFont="1" applyBorder="1" applyAlignment="1">
      <alignment textRotation="90"/>
    </xf>
    <xf numFmtId="0" fontId="20" fillId="0" borderId="21" xfId="0" applyFont="1" applyBorder="1" applyAlignment="1">
      <alignment textRotation="90" wrapText="1"/>
    </xf>
    <xf numFmtId="0" fontId="0" fillId="0" borderId="8" xfId="0" applyBorder="1" applyAlignment="1">
      <alignment horizontal="center" textRotation="90"/>
    </xf>
    <xf numFmtId="0" fontId="28" fillId="0" borderId="8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29" fillId="0" borderId="8" xfId="0" applyFont="1" applyBorder="1" applyAlignment="1">
      <alignment vertical="center"/>
    </xf>
    <xf numFmtId="0" fontId="29" fillId="0" borderId="15" xfId="0" applyFont="1" applyBorder="1" applyAlignment="1">
      <alignment vertical="center"/>
    </xf>
    <xf numFmtId="0" fontId="30" fillId="0" borderId="8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3" fillId="7" borderId="26" xfId="1" applyFont="1" applyFill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0" fillId="0" borderId="27" xfId="0" applyBorder="1"/>
    <xf numFmtId="0" fontId="13" fillId="0" borderId="28" xfId="1" applyFont="1" applyBorder="1" applyAlignment="1">
      <alignment horizontal="center" vertical="center"/>
    </xf>
    <xf numFmtId="0" fontId="13" fillId="0" borderId="29" xfId="1" applyFont="1" applyFill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3" fillId="0" borderId="29" xfId="1" applyFont="1" applyBorder="1" applyAlignment="1">
      <alignment horizontal="center" vertical="center"/>
    </xf>
    <xf numFmtId="0" fontId="13" fillId="0" borderId="30" xfId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13" fillId="0" borderId="30" xfId="1" applyFont="1" applyBorder="1" applyAlignment="1">
      <alignment horizontal="center" vertical="center"/>
    </xf>
    <xf numFmtId="0" fontId="13" fillId="0" borderId="31" xfId="1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13" fillId="0" borderId="33" xfId="1" applyFont="1" applyBorder="1" applyAlignment="1">
      <alignment horizontal="center" vertical="center"/>
    </xf>
    <xf numFmtId="0" fontId="21" fillId="0" borderId="8" xfId="0" applyFont="1" applyBorder="1"/>
    <xf numFmtId="0" fontId="26" fillId="11" borderId="10" xfId="0" applyFont="1" applyFill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26" fillId="11" borderId="8" xfId="0" applyFont="1" applyFill="1" applyBorder="1" applyAlignment="1">
      <alignment horizontal="center" vertical="center" shrinkToFit="1"/>
    </xf>
    <xf numFmtId="0" fontId="26" fillId="11" borderId="15" xfId="0" applyFont="1" applyFill="1" applyBorder="1" applyAlignment="1">
      <alignment horizontal="center" vertical="center" shrinkToFit="1"/>
    </xf>
    <xf numFmtId="0" fontId="2" fillId="2" borderId="1" xfId="1" applyFill="1" applyBorder="1" applyAlignment="1">
      <alignment horizontal="center" vertical="center"/>
    </xf>
    <xf numFmtId="0" fontId="2" fillId="2" borderId="3" xfId="1" applyFill="1" applyBorder="1" applyAlignment="1">
      <alignment horizontal="center" vertical="center"/>
    </xf>
    <xf numFmtId="0" fontId="10" fillId="0" borderId="8" xfId="0" applyFont="1" applyBorder="1" applyAlignment="1">
      <alignment horizontal="center" textRotation="90"/>
    </xf>
    <xf numFmtId="0" fontId="24" fillId="4" borderId="5" xfId="1" applyFont="1" applyFill="1" applyBorder="1" applyAlignment="1">
      <alignment horizontal="center" vertical="center"/>
    </xf>
    <xf numFmtId="0" fontId="24" fillId="4" borderId="0" xfId="1" applyFont="1" applyFill="1" applyBorder="1" applyAlignment="1">
      <alignment horizontal="center" vertical="center"/>
    </xf>
    <xf numFmtId="0" fontId="2" fillId="0" borderId="1" xfId="1" applyFill="1" applyBorder="1" applyAlignment="1">
      <alignment horizontal="center" vertical="center"/>
    </xf>
    <xf numFmtId="0" fontId="2" fillId="0" borderId="3" xfId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 vertical="center"/>
    </xf>
    <xf numFmtId="0" fontId="15" fillId="0" borderId="1" xfId="0" applyFont="1" applyBorder="1" applyAlignment="1" applyProtection="1">
      <alignment horizontal="center"/>
      <protection hidden="1"/>
    </xf>
    <xf numFmtId="0" fontId="15" fillId="0" borderId="6" xfId="0" applyFont="1" applyBorder="1" applyAlignment="1" applyProtection="1">
      <alignment horizontal="center"/>
      <protection hidden="1"/>
    </xf>
    <xf numFmtId="164" fontId="14" fillId="0" borderId="0" xfId="0" applyNumberFormat="1" applyFont="1" applyAlignment="1">
      <alignment horizontal="center"/>
    </xf>
    <xf numFmtId="0" fontId="2" fillId="15" borderId="0" xfId="1" applyFill="1" applyAlignment="1">
      <alignment horizontal="center" wrapText="1"/>
    </xf>
    <xf numFmtId="0" fontId="2" fillId="16" borderId="0" xfId="1" applyFill="1" applyAlignment="1">
      <alignment horizontal="center" wrapText="1"/>
    </xf>
  </cellXfs>
  <cellStyles count="2">
    <cellStyle name="Hypertextový odkaz" xfId="1" builtinId="8"/>
    <cellStyle name="Normální" xfId="0" builtinId="0"/>
  </cellStyles>
  <dxfs count="64"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auto="1"/>
      </font>
    </dxf>
    <dxf>
      <fill>
        <patternFill>
          <bgColor rgb="FF00CC66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E70303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7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005EA4"/>
      <color rgb="FFE70303"/>
      <color rgb="FFCCFF33"/>
      <color rgb="FF00CC66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microsoft.com/office/2017/10/relationships/person" Target="persons/person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0772caff02e2b11/Ligamladeze/22.ro&#269;n&#237;k/Souteze/testov&#225;n&#23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znam"/>
      <sheetName val="poznámky"/>
      <sheetName val="celkové konecné"/>
      <sheetName val="celkové"/>
      <sheetName val="útoky"/>
      <sheetName val="body útoky "/>
      <sheetName val="1"/>
      <sheetName val="2"/>
      <sheetName val="3"/>
      <sheetName val="4"/>
      <sheetName val="5"/>
      <sheetName val="6"/>
      <sheetName val="7"/>
      <sheetName val="8"/>
      <sheetName val="9"/>
      <sheetName val="souteze"/>
      <sheetName val="bodové hodnocení"/>
      <sheetName val="úvo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1">
          <cell r="A21">
            <v>1</v>
          </cell>
        </row>
      </sheetData>
      <sheetData sheetId="17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58"/>
  <sheetViews>
    <sheetView showGridLines="0" showRowColHeaders="0" zoomScaleNormal="100" workbookViewId="0">
      <selection sqref="A1:A2"/>
    </sheetView>
  </sheetViews>
  <sheetFormatPr defaultRowHeight="14.5" x14ac:dyDescent="0.35"/>
  <cols>
    <col min="2" max="2" width="21.54296875" customWidth="1"/>
    <col min="3" max="3" width="4.26953125" customWidth="1"/>
    <col min="4" max="4" width="7.1796875" customWidth="1"/>
    <col min="5" max="5" width="5.81640625" bestFit="1" customWidth="1"/>
    <col min="6" max="6" width="7" bestFit="1" customWidth="1"/>
    <col min="7" max="7" width="4" bestFit="1" customWidth="1"/>
    <col min="8" max="8" width="7" bestFit="1" customWidth="1"/>
    <col min="9" max="9" width="4.453125" customWidth="1"/>
    <col min="10" max="10" width="7" bestFit="1" customWidth="1"/>
    <col min="11" max="11" width="4.26953125" customWidth="1"/>
    <col min="12" max="12" width="7" customWidth="1"/>
    <col min="13" max="13" width="4" customWidth="1"/>
    <col min="14" max="14" width="7" bestFit="1" customWidth="1"/>
    <col min="15" max="15" width="4.81640625" customWidth="1"/>
    <col min="16" max="16" width="7" bestFit="1" customWidth="1"/>
    <col min="17" max="17" width="5.1796875" bestFit="1" customWidth="1"/>
    <col min="18" max="18" width="7" bestFit="1" customWidth="1"/>
    <col min="19" max="19" width="3.81640625" customWidth="1"/>
    <col min="20" max="20" width="7" bestFit="1" customWidth="1"/>
    <col min="21" max="21" width="5.1796875" customWidth="1"/>
    <col min="22" max="22" width="7" bestFit="1" customWidth="1"/>
    <col min="23" max="23" width="5.1796875" customWidth="1"/>
    <col min="24" max="24" width="4.7265625" customWidth="1"/>
    <col min="25" max="25" width="3.453125" bestFit="1" customWidth="1"/>
    <col min="26" max="26" width="3.81640625" hidden="1" customWidth="1"/>
    <col min="27" max="27" width="5" customWidth="1"/>
    <col min="28" max="28" width="3.453125" bestFit="1" customWidth="1"/>
    <col min="29" max="29" width="3.81640625" hidden="1" customWidth="1"/>
    <col min="30" max="30" width="5.81640625" bestFit="1" customWidth="1"/>
    <col min="31" max="31" width="3.81640625" bestFit="1" customWidth="1"/>
    <col min="32" max="32" width="3.453125" hidden="1" customWidth="1"/>
    <col min="33" max="33" width="6.81640625" customWidth="1"/>
    <col min="34" max="34" width="7.1796875" customWidth="1"/>
    <col min="35" max="35" width="7.54296875" customWidth="1"/>
    <col min="36" max="37" width="8.7265625" hidden="1" customWidth="1"/>
    <col min="38" max="38" width="3.453125" hidden="1" customWidth="1"/>
    <col min="39" max="47" width="1.81640625" hidden="1" customWidth="1"/>
    <col min="48" max="48" width="8.7265625" hidden="1" customWidth="1"/>
    <col min="49" max="51" width="1.81640625" hidden="1" customWidth="1"/>
    <col min="52" max="55" width="2.81640625" hidden="1" customWidth="1"/>
    <col min="56" max="58" width="1.81640625" hidden="1" customWidth="1"/>
    <col min="59" max="60" width="8.7265625" hidden="1" customWidth="1"/>
    <col min="61" max="61" width="3.1796875" hidden="1" customWidth="1"/>
    <col min="62" max="70" width="2" hidden="1" customWidth="1"/>
    <col min="71" max="71" width="0" hidden="1" customWidth="1"/>
    <col min="72" max="72" width="3.1796875" hidden="1" customWidth="1"/>
    <col min="73" max="74" width="5.81640625" hidden="1" customWidth="1"/>
    <col min="75" max="78" width="2" hidden="1" customWidth="1"/>
    <col min="79" max="79" width="5.81640625" hidden="1" customWidth="1"/>
    <col min="80" max="81" width="2" hidden="1" customWidth="1"/>
    <col min="82" max="82" width="0" hidden="1" customWidth="1"/>
  </cols>
  <sheetData>
    <row r="1" spans="1:81" x14ac:dyDescent="0.35">
      <c r="A1" s="131" t="s">
        <v>1</v>
      </c>
      <c r="B1" s="134" t="s">
        <v>0</v>
      </c>
      <c r="C1" s="90"/>
    </row>
    <row r="2" spans="1:81" ht="15" thickBot="1" x14ac:dyDescent="0.4">
      <c r="A2" s="132"/>
      <c r="B2" s="135"/>
    </row>
    <row r="5" spans="1:81" ht="22.5" x14ac:dyDescent="0.45">
      <c r="D5" s="3" t="s">
        <v>51</v>
      </c>
      <c r="E5" s="3"/>
    </row>
    <row r="7" spans="1:81" ht="25" x14ac:dyDescent="0.5">
      <c r="D7" s="4" t="str">
        <f>uvod!D7</f>
        <v>22. ročník</v>
      </c>
      <c r="E7" s="4"/>
      <c r="L7" s="4" t="str">
        <f>uvod!G7</f>
        <v>Mladší  žáci</v>
      </c>
      <c r="M7" s="4"/>
    </row>
    <row r="9" spans="1:81" ht="139.5" x14ac:dyDescent="0.35">
      <c r="B9" s="8" t="s">
        <v>46</v>
      </c>
      <c r="C9" s="133" t="str">
        <f>'seznam soutezi'!E8</f>
        <v xml:space="preserve"> Syrovice</v>
      </c>
      <c r="D9" s="133"/>
      <c r="E9" s="133" t="str">
        <f>'seznam soutezi'!E9</f>
        <v xml:space="preserve"> Lelekovice</v>
      </c>
      <c r="F9" s="133"/>
      <c r="G9" s="133" t="str">
        <f>'seznam soutezi'!E10</f>
        <v>Přísnotice</v>
      </c>
      <c r="H9" s="133"/>
      <c r="I9" s="133" t="str">
        <f>'seznam soutezi'!E11</f>
        <v>Kuřim</v>
      </c>
      <c r="J9" s="133"/>
      <c r="K9" s="133" t="str">
        <f>'seznam soutezi'!E12</f>
        <v>Zastávka</v>
      </c>
      <c r="L9" s="133"/>
      <c r="M9" s="133" t="str">
        <f>'seznam soutezi'!E13</f>
        <v>Veverská Bítýška</v>
      </c>
      <c r="N9" s="133"/>
      <c r="O9" s="133">
        <f>'seznam soutezi'!E14</f>
        <v>0</v>
      </c>
      <c r="P9" s="133"/>
      <c r="Q9" s="133">
        <f>'seznam soutezi'!E15</f>
        <v>0</v>
      </c>
      <c r="R9" s="133"/>
      <c r="S9" s="133">
        <f>'seznam soutezi'!E16</f>
        <v>0</v>
      </c>
      <c r="T9" s="133"/>
      <c r="U9" s="133">
        <f>'seznam soutezi'!E17</f>
        <v>0</v>
      </c>
      <c r="V9" s="133"/>
      <c r="W9" s="56" t="s">
        <v>47</v>
      </c>
      <c r="X9" s="56" t="s">
        <v>48</v>
      </c>
      <c r="Y9" s="57" t="s">
        <v>56</v>
      </c>
      <c r="Z9" s="57" t="s">
        <v>73</v>
      </c>
      <c r="AA9" s="57" t="s">
        <v>75</v>
      </c>
      <c r="AB9" s="57" t="s">
        <v>57</v>
      </c>
      <c r="AC9" s="57" t="s">
        <v>73</v>
      </c>
      <c r="AD9" s="57" t="s">
        <v>74</v>
      </c>
      <c r="AE9" s="57" t="s">
        <v>64</v>
      </c>
      <c r="AF9" s="57" t="s">
        <v>49</v>
      </c>
      <c r="AG9" s="103" t="s">
        <v>50</v>
      </c>
      <c r="AH9" s="103" t="s">
        <v>66</v>
      </c>
      <c r="AI9" s="103" t="s">
        <v>79</v>
      </c>
      <c r="AJ9" s="52"/>
      <c r="AK9" s="52"/>
    </row>
    <row r="10" spans="1:81" ht="17.5" x14ac:dyDescent="0.35">
      <c r="B10" s="8"/>
      <c r="C10" s="70" t="s">
        <v>55</v>
      </c>
      <c r="D10" s="70" t="s">
        <v>65</v>
      </c>
      <c r="E10" s="70" t="s">
        <v>55</v>
      </c>
      <c r="F10" s="70" t="s">
        <v>65</v>
      </c>
      <c r="G10" s="70" t="s">
        <v>55</v>
      </c>
      <c r="H10" s="70" t="s">
        <v>65</v>
      </c>
      <c r="I10" s="70" t="s">
        <v>55</v>
      </c>
      <c r="J10" s="70" t="s">
        <v>65</v>
      </c>
      <c r="K10" s="70" t="s">
        <v>55</v>
      </c>
      <c r="L10" s="70" t="s">
        <v>65</v>
      </c>
      <c r="M10" s="70" t="s">
        <v>55</v>
      </c>
      <c r="N10" s="70" t="s">
        <v>65</v>
      </c>
      <c r="O10" s="70" t="s">
        <v>55</v>
      </c>
      <c r="P10" s="70" t="s">
        <v>65</v>
      </c>
      <c r="Q10" s="70" t="s">
        <v>55</v>
      </c>
      <c r="R10" s="70" t="s">
        <v>65</v>
      </c>
      <c r="S10" s="70" t="s">
        <v>55</v>
      </c>
      <c r="T10" s="70" t="s">
        <v>65</v>
      </c>
      <c r="U10" s="70" t="s">
        <v>55</v>
      </c>
      <c r="V10" s="70" t="s">
        <v>65</v>
      </c>
      <c r="W10" s="56"/>
      <c r="X10" s="56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2"/>
      <c r="AK10" s="52"/>
    </row>
    <row r="11" spans="1:81" ht="17.5" x14ac:dyDescent="0.35">
      <c r="B11" s="71" t="str">
        <f>'seznam druzstev'!D8</f>
        <v>Hrušovany</v>
      </c>
      <c r="C11" s="84">
        <f>'1'!K12</f>
        <v>19</v>
      </c>
      <c r="D11" s="72">
        <f>'1'!F12</f>
        <v>48.04</v>
      </c>
      <c r="E11" s="85">
        <f>'2'!K12</f>
        <v>0</v>
      </c>
      <c r="F11" s="72">
        <f>'2'!F12</f>
        <v>0</v>
      </c>
      <c r="G11" s="85">
        <f>'3'!K12</f>
        <v>17</v>
      </c>
      <c r="H11" s="72">
        <f>'3'!F12</f>
        <v>29.99</v>
      </c>
      <c r="I11" s="85">
        <f>'4'!K12</f>
        <v>19</v>
      </c>
      <c r="J11" s="72">
        <f>'4'!F12</f>
        <v>44.88</v>
      </c>
      <c r="K11" s="85">
        <f>'5'!K12</f>
        <v>0</v>
      </c>
      <c r="L11" s="72">
        <f>'5'!F12</f>
        <v>0</v>
      </c>
      <c r="M11" s="85">
        <f>'6'!K12</f>
        <v>0</v>
      </c>
      <c r="N11" s="72">
        <f>'6'!F12</f>
        <v>0</v>
      </c>
      <c r="O11" s="85">
        <f>'7'!K12</f>
        <v>0</v>
      </c>
      <c r="P11" s="72">
        <f>'7'!F12</f>
        <v>0</v>
      </c>
      <c r="Q11" s="85">
        <f>'8'!K12</f>
        <v>0</v>
      </c>
      <c r="R11" s="72">
        <f>'8'!F12</f>
        <v>0</v>
      </c>
      <c r="S11" s="85">
        <f>'9'!K12</f>
        <v>0</v>
      </c>
      <c r="T11" s="72">
        <f>'9'!F12</f>
        <v>0</v>
      </c>
      <c r="U11" s="85">
        <f>'10'!K12</f>
        <v>0</v>
      </c>
      <c r="V11" s="72">
        <f>'10'!F12</f>
        <v>0</v>
      </c>
      <c r="W11" s="73">
        <f>SUM(C11,E11,G11,I11,K11,M11,O11,Q11,S11,U11)</f>
        <v>55</v>
      </c>
      <c r="X11" s="73">
        <f>_xlfn.RANK.EQ(W11:W25,W11:W25,)</f>
        <v>7</v>
      </c>
      <c r="Y11" s="74">
        <f>prubezne!O9</f>
        <v>0</v>
      </c>
      <c r="Z11" s="74">
        <f>MAX(AW11:BF11)</f>
        <v>0</v>
      </c>
      <c r="AA11" s="74">
        <f>Z28</f>
        <v>120</v>
      </c>
      <c r="AB11" s="74">
        <f>prubezne!P9</f>
        <v>0</v>
      </c>
      <c r="AC11" s="74">
        <f>MAX(BT11:CC11)</f>
        <v>0</v>
      </c>
      <c r="AD11" s="74">
        <f>AE28</f>
        <v>0</v>
      </c>
      <c r="AE11" s="74">
        <f>prubezne!R9</f>
        <v>55</v>
      </c>
      <c r="AF11" s="74">
        <f>prubezne!S9</f>
        <v>7</v>
      </c>
      <c r="AG11" s="74">
        <f t="shared" ref="AG11:AG25" si="0">SUM(E44,G44,I44,K44,M44,O44,Q44,S44,U44,W44)</f>
        <v>482.90999999999997</v>
      </c>
      <c r="AH11" s="74">
        <f>SUM(AA11,AD11)</f>
        <v>120</v>
      </c>
      <c r="AI11" s="74">
        <f>AG11-AH11</f>
        <v>362.90999999999997</v>
      </c>
      <c r="AL11">
        <f t="shared" ref="AL11:AL25" si="1">DELTA(Y11,C11)</f>
        <v>0</v>
      </c>
      <c r="AM11">
        <f t="shared" ref="AM11:AM25" si="2">DELTA(Y11,E11)</f>
        <v>1</v>
      </c>
      <c r="AN11">
        <f t="shared" ref="AN11:AN25" si="3">DELTA(Y11,G11)</f>
        <v>0</v>
      </c>
      <c r="AO11">
        <f t="shared" ref="AO11:AO25" si="4">DELTA(Y11,I11)</f>
        <v>0</v>
      </c>
      <c r="AP11">
        <f t="shared" ref="AP11:AP25" si="5">DELTA(Y11,K11)</f>
        <v>1</v>
      </c>
      <c r="AQ11">
        <f t="shared" ref="AQ11:AQ25" si="6">DELTA(Y11,M11)</f>
        <v>1</v>
      </c>
      <c r="AR11">
        <f t="shared" ref="AR11:AR25" si="7">DELTA(Y11,O11)</f>
        <v>1</v>
      </c>
      <c r="AS11">
        <f t="shared" ref="AS11:AS25" si="8">DELTA(Y11,Q11)</f>
        <v>1</v>
      </c>
      <c r="AT11">
        <f t="shared" ref="AT11:AT25" si="9">DELTA(Y11,S11)</f>
        <v>1</v>
      </c>
      <c r="AU11">
        <f t="shared" ref="AU11:AU25" si="10">DELTA(Y11,U11)</f>
        <v>1</v>
      </c>
      <c r="AW11">
        <f>PRODUCT(AL11,D11)</f>
        <v>0</v>
      </c>
      <c r="AX11">
        <f t="shared" ref="AX11:AX25" si="11">PRODUCT(AM11,F11)</f>
        <v>0</v>
      </c>
      <c r="AY11">
        <f t="shared" ref="AY11:AY25" si="12">PRODUCT(AN11,H11)</f>
        <v>0</v>
      </c>
      <c r="AZ11">
        <f t="shared" ref="AZ11:AZ25" si="13">PRODUCT(AO11,J11)</f>
        <v>0</v>
      </c>
      <c r="BA11">
        <f t="shared" ref="BA11:BA25" si="14">PRODUCT(AP11,L11)</f>
        <v>0</v>
      </c>
      <c r="BB11">
        <f t="shared" ref="BB11:BB25" si="15">PRODUCT(AQ11,N11)</f>
        <v>0</v>
      </c>
      <c r="BC11">
        <f t="shared" ref="BC11:BC25" si="16">PRODUCT(AR11,P11)</f>
        <v>0</v>
      </c>
      <c r="BD11">
        <f t="shared" ref="BD11:BD25" si="17">PRODUCT(AS11,R11)</f>
        <v>0</v>
      </c>
      <c r="BE11">
        <f t="shared" ref="BE11:BE25" si="18">PRODUCT(AT11,T11)</f>
        <v>0</v>
      </c>
      <c r="BF11">
        <f t="shared" ref="BF11:BF25" si="19">PRODUCT(AU11,V11)</f>
        <v>0</v>
      </c>
      <c r="BI11">
        <f t="shared" ref="BI11:BI25" si="20">DELTA(AB11,C11)</f>
        <v>0</v>
      </c>
      <c r="BJ11">
        <f t="shared" ref="BJ11:BJ25" si="21">DELTA(AB11,E11)</f>
        <v>1</v>
      </c>
      <c r="BK11">
        <f t="shared" ref="BK11:BK25" si="22">DELTA(AB11,G11)</f>
        <v>0</v>
      </c>
      <c r="BL11">
        <f t="shared" ref="BL11:BL25" si="23">DELTA(AB11,I11)</f>
        <v>0</v>
      </c>
      <c r="BM11">
        <f t="shared" ref="BM11:BM25" si="24">DELTA(AB11,K11)</f>
        <v>1</v>
      </c>
      <c r="BN11">
        <f t="shared" ref="BN11:BN25" si="25">DELTA(AB11,M11)</f>
        <v>1</v>
      </c>
      <c r="BO11">
        <f t="shared" ref="BO11:BO25" si="26">DELTA(AB11,O11)</f>
        <v>1</v>
      </c>
      <c r="BP11">
        <f t="shared" ref="BP11:BP25" si="27">DELTA(AB11,Q11)</f>
        <v>1</v>
      </c>
      <c r="BQ11">
        <f t="shared" ref="BQ11:BQ25" si="28">DELTA(AB11,S11)</f>
        <v>1</v>
      </c>
      <c r="BR11">
        <f t="shared" ref="BR11:BR25" si="29">DELTA(AB11,U11)</f>
        <v>1</v>
      </c>
      <c r="BT11">
        <f>PRODUCT(BI11,D11)</f>
        <v>0</v>
      </c>
      <c r="BU11">
        <f t="shared" ref="BU11:BU25" si="30">PRODUCT(BJ11,F11)</f>
        <v>0</v>
      </c>
      <c r="BV11">
        <f t="shared" ref="BV11:BV25" si="31">PRODUCT(BK11,H11)</f>
        <v>0</v>
      </c>
      <c r="BW11">
        <f t="shared" ref="BW11:BW25" si="32">PRODUCT(BL11,J11)</f>
        <v>0</v>
      </c>
      <c r="BX11">
        <f t="shared" ref="BX11:BX25" si="33">PRODUCT(BM11,L11)</f>
        <v>0</v>
      </c>
      <c r="BY11">
        <f t="shared" ref="BY11:BY25" si="34">PRODUCT(BN11,N11)</f>
        <v>0</v>
      </c>
      <c r="BZ11">
        <f t="shared" ref="BZ11:BZ25" si="35">PRODUCT(BO11,P11)</f>
        <v>0</v>
      </c>
      <c r="CA11">
        <f t="shared" ref="CA11:CA25" si="36">PRODUCT(BP11,R11)</f>
        <v>0</v>
      </c>
      <c r="CB11">
        <f t="shared" ref="CB11:CB25" si="37">PRODUCT(BQ11,T11)</f>
        <v>0</v>
      </c>
      <c r="CC11">
        <f t="shared" ref="CC11:CC25" si="38">PRODUCT(BR11,V11)</f>
        <v>0</v>
      </c>
    </row>
    <row r="12" spans="1:81" ht="17.5" x14ac:dyDescent="0.35">
      <c r="B12" s="8" t="str">
        <f>'seznam druzstev'!D9</f>
        <v>Kuřim A</v>
      </c>
      <c r="C12" s="83">
        <f>'1'!K13</f>
        <v>21</v>
      </c>
      <c r="D12" s="69">
        <f>'1'!F13</f>
        <v>26.83</v>
      </c>
      <c r="E12" s="46">
        <f>'2'!K13</f>
        <v>25</v>
      </c>
      <c r="F12" s="69">
        <f>'2'!F13</f>
        <v>22.87</v>
      </c>
      <c r="G12" s="46">
        <f>'3'!K13</f>
        <v>25</v>
      </c>
      <c r="H12" s="69">
        <f>'3'!F13</f>
        <v>22.03</v>
      </c>
      <c r="I12" s="46">
        <f>'4'!K13</f>
        <v>23</v>
      </c>
      <c r="J12" s="69">
        <f>'4'!F13</f>
        <v>22.47</v>
      </c>
      <c r="K12" s="46">
        <f>'5'!K13</f>
        <v>27</v>
      </c>
      <c r="L12" s="69">
        <f>'5'!F13</f>
        <v>26.74</v>
      </c>
      <c r="M12" s="46">
        <f>'6'!K13</f>
        <v>23</v>
      </c>
      <c r="N12" s="69">
        <f>'6'!F13</f>
        <v>21.43</v>
      </c>
      <c r="O12" s="46">
        <f>'7'!K13</f>
        <v>0</v>
      </c>
      <c r="P12" s="69">
        <f>'7'!F13</f>
        <v>0</v>
      </c>
      <c r="Q12" s="46">
        <f>'8'!K13</f>
        <v>0</v>
      </c>
      <c r="R12" s="69">
        <f>'8'!F13</f>
        <v>0</v>
      </c>
      <c r="S12" s="46">
        <f>'9'!K13</f>
        <v>0</v>
      </c>
      <c r="T12" s="69">
        <f>'9'!F13</f>
        <v>0</v>
      </c>
      <c r="U12" s="46">
        <f>'10'!K13</f>
        <v>0</v>
      </c>
      <c r="V12" s="69">
        <f>'10'!F13</f>
        <v>0</v>
      </c>
      <c r="W12" s="45">
        <f t="shared" ref="W12:W25" si="39">SUM(C12,E12,G12,I12,K12,M12,O12,Q12,S12,U12)</f>
        <v>144</v>
      </c>
      <c r="X12" s="45">
        <f>_xlfn.RANK.EQ(W11:W25,W11:W25,)</f>
        <v>3</v>
      </c>
      <c r="Y12" s="58">
        <f>prubezne!O10</f>
        <v>21</v>
      </c>
      <c r="Z12" s="58">
        <f t="shared" ref="Z12:Z25" si="40">MAX(AW12:BF12)</f>
        <v>26.83</v>
      </c>
      <c r="AA12" s="58">
        <f t="shared" ref="AA12:AA25" si="41">Z29</f>
        <v>26.83</v>
      </c>
      <c r="AB12" s="58">
        <f>prubezne!P10</f>
        <v>0</v>
      </c>
      <c r="AC12" s="58">
        <f t="shared" ref="AC12:AC25" si="42">MAX(BT12:CC12)</f>
        <v>0</v>
      </c>
      <c r="AD12" s="58">
        <f t="shared" ref="AD12:AD25" si="43">AE29</f>
        <v>0</v>
      </c>
      <c r="AE12" s="58">
        <f>prubezne!R10</f>
        <v>123</v>
      </c>
      <c r="AF12" s="58">
        <f>prubezne!S10</f>
        <v>4</v>
      </c>
      <c r="AG12" s="58">
        <f t="shared" si="0"/>
        <v>142.37</v>
      </c>
      <c r="AH12" s="58">
        <f t="shared" ref="AH12:AH25" si="44">SUM(AA12,AD12)</f>
        <v>26.83</v>
      </c>
      <c r="AI12" s="58">
        <f t="shared" ref="AI12:AI25" si="45">AG12-AH12</f>
        <v>115.54</v>
      </c>
      <c r="AL12">
        <f t="shared" si="1"/>
        <v>1</v>
      </c>
      <c r="AM12">
        <f t="shared" si="2"/>
        <v>0</v>
      </c>
      <c r="AN12">
        <f t="shared" si="3"/>
        <v>0</v>
      </c>
      <c r="AO12">
        <f t="shared" si="4"/>
        <v>0</v>
      </c>
      <c r="AP12">
        <f t="shared" si="5"/>
        <v>0</v>
      </c>
      <c r="AQ12">
        <f t="shared" si="6"/>
        <v>0</v>
      </c>
      <c r="AR12">
        <f t="shared" si="7"/>
        <v>0</v>
      </c>
      <c r="AS12">
        <f t="shared" si="8"/>
        <v>0</v>
      </c>
      <c r="AT12">
        <f t="shared" si="9"/>
        <v>0</v>
      </c>
      <c r="AU12">
        <f t="shared" si="10"/>
        <v>0</v>
      </c>
      <c r="AW12">
        <f t="shared" ref="AW12:AW25" si="46">PRODUCT(AL12,D12)</f>
        <v>26.83</v>
      </c>
      <c r="AX12">
        <f t="shared" si="11"/>
        <v>0</v>
      </c>
      <c r="AY12">
        <f t="shared" si="12"/>
        <v>0</v>
      </c>
      <c r="AZ12">
        <f t="shared" si="13"/>
        <v>0</v>
      </c>
      <c r="BA12">
        <f t="shared" si="14"/>
        <v>0</v>
      </c>
      <c r="BB12">
        <f t="shared" si="15"/>
        <v>0</v>
      </c>
      <c r="BC12">
        <f t="shared" si="16"/>
        <v>0</v>
      </c>
      <c r="BD12">
        <f t="shared" si="17"/>
        <v>0</v>
      </c>
      <c r="BE12">
        <f t="shared" si="18"/>
        <v>0</v>
      </c>
      <c r="BF12">
        <f t="shared" si="19"/>
        <v>0</v>
      </c>
      <c r="BI12">
        <f t="shared" si="20"/>
        <v>0</v>
      </c>
      <c r="BJ12">
        <f t="shared" si="21"/>
        <v>0</v>
      </c>
      <c r="BK12">
        <f t="shared" si="22"/>
        <v>0</v>
      </c>
      <c r="BL12">
        <f t="shared" si="23"/>
        <v>0</v>
      </c>
      <c r="BM12">
        <f t="shared" si="24"/>
        <v>0</v>
      </c>
      <c r="BN12">
        <f t="shared" si="25"/>
        <v>0</v>
      </c>
      <c r="BO12">
        <f t="shared" si="26"/>
        <v>1</v>
      </c>
      <c r="BP12">
        <f t="shared" si="27"/>
        <v>1</v>
      </c>
      <c r="BQ12">
        <f t="shared" si="28"/>
        <v>1</v>
      </c>
      <c r="BR12">
        <f t="shared" si="29"/>
        <v>1</v>
      </c>
      <c r="BT12">
        <f t="shared" ref="BT12:BT25" si="47">PRODUCT(BI12,D12)</f>
        <v>0</v>
      </c>
      <c r="BU12">
        <f t="shared" si="30"/>
        <v>0</v>
      </c>
      <c r="BV12">
        <f t="shared" si="31"/>
        <v>0</v>
      </c>
      <c r="BW12">
        <f t="shared" si="32"/>
        <v>0</v>
      </c>
      <c r="BX12">
        <f t="shared" si="33"/>
        <v>0</v>
      </c>
      <c r="BY12">
        <f t="shared" si="34"/>
        <v>0</v>
      </c>
      <c r="BZ12">
        <f t="shared" si="35"/>
        <v>0</v>
      </c>
      <c r="CA12">
        <f t="shared" si="36"/>
        <v>0</v>
      </c>
      <c r="CB12">
        <f t="shared" si="37"/>
        <v>0</v>
      </c>
      <c r="CC12">
        <f t="shared" si="38"/>
        <v>0</v>
      </c>
    </row>
    <row r="13" spans="1:81" ht="17.5" x14ac:dyDescent="0.35">
      <c r="B13" s="71" t="str">
        <f>'seznam druzstev'!D10</f>
        <v>Kuřim B</v>
      </c>
      <c r="C13" s="84">
        <f>'1'!K14</f>
        <v>25</v>
      </c>
      <c r="D13" s="72">
        <f>'1'!F14</f>
        <v>25.8</v>
      </c>
      <c r="E13" s="85">
        <f>'2'!K14</f>
        <v>27</v>
      </c>
      <c r="F13" s="72">
        <f>'2'!F14</f>
        <v>20.73</v>
      </c>
      <c r="G13" s="85">
        <f>'3'!K14</f>
        <v>21</v>
      </c>
      <c r="H13" s="72">
        <f>'3'!F14</f>
        <v>21.12</v>
      </c>
      <c r="I13" s="85">
        <f>'4'!K14</f>
        <v>25</v>
      </c>
      <c r="J13" s="72">
        <f>'4'!F14</f>
        <v>24.34</v>
      </c>
      <c r="K13" s="85">
        <f>'5'!K14</f>
        <v>30</v>
      </c>
      <c r="L13" s="72">
        <f>'5'!F14</f>
        <v>18.86</v>
      </c>
      <c r="M13" s="85">
        <f>'6'!K14</f>
        <v>25</v>
      </c>
      <c r="N13" s="72">
        <f>'6'!F14</f>
        <v>28.08</v>
      </c>
      <c r="O13" s="85">
        <f>'7'!K14</f>
        <v>0</v>
      </c>
      <c r="P13" s="72">
        <f>'7'!F14</f>
        <v>0</v>
      </c>
      <c r="Q13" s="85">
        <f>'8'!K14</f>
        <v>0</v>
      </c>
      <c r="R13" s="72">
        <f>'8'!F14</f>
        <v>0</v>
      </c>
      <c r="S13" s="85">
        <f>'9'!K14</f>
        <v>0</v>
      </c>
      <c r="T13" s="72">
        <f>'9'!F14</f>
        <v>0</v>
      </c>
      <c r="U13" s="85">
        <f>'10'!K14</f>
        <v>0</v>
      </c>
      <c r="V13" s="72">
        <f>'10'!F14</f>
        <v>0</v>
      </c>
      <c r="W13" s="73">
        <f t="shared" si="39"/>
        <v>153</v>
      </c>
      <c r="X13" s="73">
        <f>_xlfn.RANK.EQ(W11:W25,W11:W25,)</f>
        <v>2</v>
      </c>
      <c r="Y13" s="74">
        <f>prubezne!O11</f>
        <v>21</v>
      </c>
      <c r="Z13" s="74">
        <f t="shared" si="40"/>
        <v>21.12</v>
      </c>
      <c r="AA13" s="74">
        <f t="shared" si="41"/>
        <v>21.12</v>
      </c>
      <c r="AB13" s="74">
        <f>prubezne!P11</f>
        <v>0</v>
      </c>
      <c r="AC13" s="74">
        <f t="shared" si="42"/>
        <v>0</v>
      </c>
      <c r="AD13" s="74">
        <f t="shared" si="43"/>
        <v>0</v>
      </c>
      <c r="AE13" s="74">
        <f>prubezne!R11</f>
        <v>132</v>
      </c>
      <c r="AF13" s="74">
        <f>prubezne!S11</f>
        <v>3</v>
      </c>
      <c r="AG13" s="74">
        <f t="shared" si="0"/>
        <v>138.93</v>
      </c>
      <c r="AH13" s="74">
        <f t="shared" si="44"/>
        <v>21.12</v>
      </c>
      <c r="AI13" s="74">
        <f t="shared" si="45"/>
        <v>117.81</v>
      </c>
      <c r="AL13">
        <f t="shared" si="1"/>
        <v>0</v>
      </c>
      <c r="AM13">
        <f t="shared" si="2"/>
        <v>0</v>
      </c>
      <c r="AN13">
        <f t="shared" si="3"/>
        <v>1</v>
      </c>
      <c r="AO13">
        <f t="shared" si="4"/>
        <v>0</v>
      </c>
      <c r="AP13">
        <f t="shared" si="5"/>
        <v>0</v>
      </c>
      <c r="AQ13">
        <f t="shared" si="6"/>
        <v>0</v>
      </c>
      <c r="AR13">
        <f t="shared" si="7"/>
        <v>0</v>
      </c>
      <c r="AS13">
        <f t="shared" si="8"/>
        <v>0</v>
      </c>
      <c r="AT13">
        <f t="shared" si="9"/>
        <v>0</v>
      </c>
      <c r="AU13">
        <f t="shared" si="10"/>
        <v>0</v>
      </c>
      <c r="AW13">
        <f t="shared" si="46"/>
        <v>0</v>
      </c>
      <c r="AX13">
        <f t="shared" si="11"/>
        <v>0</v>
      </c>
      <c r="AY13">
        <f t="shared" si="12"/>
        <v>21.12</v>
      </c>
      <c r="AZ13">
        <f t="shared" si="13"/>
        <v>0</v>
      </c>
      <c r="BA13">
        <f t="shared" si="14"/>
        <v>0</v>
      </c>
      <c r="BB13">
        <f t="shared" si="15"/>
        <v>0</v>
      </c>
      <c r="BC13">
        <f t="shared" si="16"/>
        <v>0</v>
      </c>
      <c r="BD13">
        <f t="shared" si="17"/>
        <v>0</v>
      </c>
      <c r="BE13">
        <f t="shared" si="18"/>
        <v>0</v>
      </c>
      <c r="BF13">
        <f t="shared" si="19"/>
        <v>0</v>
      </c>
      <c r="BI13">
        <f t="shared" si="20"/>
        <v>0</v>
      </c>
      <c r="BJ13">
        <f t="shared" si="21"/>
        <v>0</v>
      </c>
      <c r="BK13">
        <f t="shared" si="22"/>
        <v>0</v>
      </c>
      <c r="BL13">
        <f t="shared" si="23"/>
        <v>0</v>
      </c>
      <c r="BM13">
        <f t="shared" si="24"/>
        <v>0</v>
      </c>
      <c r="BN13">
        <f t="shared" si="25"/>
        <v>0</v>
      </c>
      <c r="BO13">
        <f t="shared" si="26"/>
        <v>1</v>
      </c>
      <c r="BP13">
        <f t="shared" si="27"/>
        <v>1</v>
      </c>
      <c r="BQ13">
        <f t="shared" si="28"/>
        <v>1</v>
      </c>
      <c r="BR13">
        <f t="shared" si="29"/>
        <v>1</v>
      </c>
      <c r="BT13">
        <f t="shared" si="47"/>
        <v>0</v>
      </c>
      <c r="BU13">
        <f t="shared" si="30"/>
        <v>0</v>
      </c>
      <c r="BV13">
        <f t="shared" si="31"/>
        <v>0</v>
      </c>
      <c r="BW13">
        <f t="shared" si="32"/>
        <v>0</v>
      </c>
      <c r="BX13">
        <f t="shared" si="33"/>
        <v>0</v>
      </c>
      <c r="BY13">
        <f t="shared" si="34"/>
        <v>0</v>
      </c>
      <c r="BZ13">
        <f t="shared" si="35"/>
        <v>0</v>
      </c>
      <c r="CA13">
        <f t="shared" si="36"/>
        <v>0</v>
      </c>
      <c r="CB13">
        <f t="shared" si="37"/>
        <v>0</v>
      </c>
      <c r="CC13">
        <f t="shared" si="38"/>
        <v>0</v>
      </c>
    </row>
    <row r="14" spans="1:81" ht="17.5" x14ac:dyDescent="0.35">
      <c r="B14" s="8" t="str">
        <f>'seznam druzstev'!D11</f>
        <v>Lelekovice A</v>
      </c>
      <c r="C14" s="83">
        <f>'1'!K15</f>
        <v>27</v>
      </c>
      <c r="D14" s="69">
        <f>'1'!F15</f>
        <v>27.36</v>
      </c>
      <c r="E14" s="46">
        <f>'2'!K15</f>
        <v>30</v>
      </c>
      <c r="F14" s="69">
        <f>'2'!F15</f>
        <v>18.11</v>
      </c>
      <c r="G14" s="46">
        <f>'3'!K15</f>
        <v>27</v>
      </c>
      <c r="H14" s="69">
        <f>'3'!F15</f>
        <v>25.08</v>
      </c>
      <c r="I14" s="46">
        <f>'4'!K15</f>
        <v>30</v>
      </c>
      <c r="J14" s="69">
        <f>'4'!F15</f>
        <v>17.55</v>
      </c>
      <c r="K14" s="46">
        <f>'5'!K15</f>
        <v>23</v>
      </c>
      <c r="L14" s="69">
        <f>'5'!F15</f>
        <v>43.22</v>
      </c>
      <c r="M14" s="46">
        <f>'6'!K15</f>
        <v>30</v>
      </c>
      <c r="N14" s="69">
        <f>'6'!F15</f>
        <v>16.96</v>
      </c>
      <c r="O14" s="46">
        <f>'7'!K15</f>
        <v>0</v>
      </c>
      <c r="P14" s="69">
        <f>'7'!F15</f>
        <v>0</v>
      </c>
      <c r="Q14" s="46">
        <f>'8'!K15</f>
        <v>0</v>
      </c>
      <c r="R14" s="69">
        <f>'8'!F15</f>
        <v>0</v>
      </c>
      <c r="S14" s="46">
        <f>'9'!K15</f>
        <v>0</v>
      </c>
      <c r="T14" s="69">
        <f>'9'!F15</f>
        <v>0</v>
      </c>
      <c r="U14" s="46">
        <f>'10'!K15</f>
        <v>0</v>
      </c>
      <c r="V14" s="69">
        <f>'10'!F15</f>
        <v>0</v>
      </c>
      <c r="W14" s="45">
        <f t="shared" si="39"/>
        <v>167</v>
      </c>
      <c r="X14" s="45">
        <f>_xlfn.RANK.EQ(W11:W25,W11:W25,)</f>
        <v>1</v>
      </c>
      <c r="Y14" s="58">
        <f>prubezne!O12</f>
        <v>23</v>
      </c>
      <c r="Z14" s="58">
        <f t="shared" si="40"/>
        <v>43.22</v>
      </c>
      <c r="AA14" s="58">
        <f t="shared" si="41"/>
        <v>43.22</v>
      </c>
      <c r="AB14" s="58">
        <f>prubezne!P12</f>
        <v>0</v>
      </c>
      <c r="AC14" s="58">
        <f t="shared" si="42"/>
        <v>0</v>
      </c>
      <c r="AD14" s="58">
        <f t="shared" si="43"/>
        <v>0</v>
      </c>
      <c r="AE14" s="58">
        <f>prubezne!R12</f>
        <v>144</v>
      </c>
      <c r="AF14" s="58">
        <f>prubezne!S12</f>
        <v>1</v>
      </c>
      <c r="AG14" s="58">
        <f t="shared" si="0"/>
        <v>148.28</v>
      </c>
      <c r="AH14" s="58">
        <f t="shared" si="44"/>
        <v>43.22</v>
      </c>
      <c r="AI14" s="58">
        <f t="shared" si="45"/>
        <v>105.06</v>
      </c>
      <c r="AL14">
        <f t="shared" si="1"/>
        <v>0</v>
      </c>
      <c r="AM14">
        <f t="shared" si="2"/>
        <v>0</v>
      </c>
      <c r="AN14">
        <f t="shared" si="3"/>
        <v>0</v>
      </c>
      <c r="AO14">
        <f t="shared" si="4"/>
        <v>0</v>
      </c>
      <c r="AP14">
        <f t="shared" si="5"/>
        <v>1</v>
      </c>
      <c r="AQ14">
        <f t="shared" si="6"/>
        <v>0</v>
      </c>
      <c r="AR14">
        <f t="shared" si="7"/>
        <v>0</v>
      </c>
      <c r="AS14">
        <f t="shared" si="8"/>
        <v>0</v>
      </c>
      <c r="AT14">
        <f t="shared" si="9"/>
        <v>0</v>
      </c>
      <c r="AU14">
        <f t="shared" si="10"/>
        <v>0</v>
      </c>
      <c r="AW14">
        <f t="shared" si="46"/>
        <v>0</v>
      </c>
      <c r="AX14">
        <f t="shared" si="11"/>
        <v>0</v>
      </c>
      <c r="AY14">
        <f t="shared" si="12"/>
        <v>0</v>
      </c>
      <c r="AZ14">
        <f t="shared" si="13"/>
        <v>0</v>
      </c>
      <c r="BA14">
        <f t="shared" si="14"/>
        <v>43.22</v>
      </c>
      <c r="BB14">
        <f t="shared" si="15"/>
        <v>0</v>
      </c>
      <c r="BC14">
        <f t="shared" si="16"/>
        <v>0</v>
      </c>
      <c r="BD14">
        <f t="shared" si="17"/>
        <v>0</v>
      </c>
      <c r="BE14">
        <f t="shared" si="18"/>
        <v>0</v>
      </c>
      <c r="BF14">
        <f t="shared" si="19"/>
        <v>0</v>
      </c>
      <c r="BI14">
        <f t="shared" si="20"/>
        <v>0</v>
      </c>
      <c r="BJ14">
        <f t="shared" si="21"/>
        <v>0</v>
      </c>
      <c r="BK14">
        <f t="shared" si="22"/>
        <v>0</v>
      </c>
      <c r="BL14">
        <f t="shared" si="23"/>
        <v>0</v>
      </c>
      <c r="BM14">
        <f t="shared" si="24"/>
        <v>0</v>
      </c>
      <c r="BN14">
        <f t="shared" si="25"/>
        <v>0</v>
      </c>
      <c r="BO14">
        <f t="shared" si="26"/>
        <v>1</v>
      </c>
      <c r="BP14">
        <f t="shared" si="27"/>
        <v>1</v>
      </c>
      <c r="BQ14">
        <f t="shared" si="28"/>
        <v>1</v>
      </c>
      <c r="BR14">
        <f t="shared" si="29"/>
        <v>1</v>
      </c>
      <c r="BT14">
        <f t="shared" si="47"/>
        <v>0</v>
      </c>
      <c r="BU14">
        <f t="shared" si="30"/>
        <v>0</v>
      </c>
      <c r="BV14">
        <f t="shared" si="31"/>
        <v>0</v>
      </c>
      <c r="BW14">
        <f t="shared" si="32"/>
        <v>0</v>
      </c>
      <c r="BX14">
        <f t="shared" si="33"/>
        <v>0</v>
      </c>
      <c r="BY14">
        <f t="shared" si="34"/>
        <v>0</v>
      </c>
      <c r="BZ14">
        <f t="shared" si="35"/>
        <v>0</v>
      </c>
      <c r="CA14">
        <f t="shared" si="36"/>
        <v>0</v>
      </c>
      <c r="CB14">
        <f t="shared" si="37"/>
        <v>0</v>
      </c>
      <c r="CC14">
        <f t="shared" si="38"/>
        <v>0</v>
      </c>
    </row>
    <row r="15" spans="1:81" ht="17.5" x14ac:dyDescent="0.35">
      <c r="B15" s="71" t="str">
        <f>'seznam druzstev'!D12</f>
        <v>Lelekovice B</v>
      </c>
      <c r="C15" s="84">
        <f>'1'!K16</f>
        <v>30</v>
      </c>
      <c r="D15" s="72">
        <f>'1'!F16</f>
        <v>21.56</v>
      </c>
      <c r="E15" s="85">
        <f>'2'!K16</f>
        <v>0</v>
      </c>
      <c r="F15" s="72">
        <f>'2'!F16</f>
        <v>0</v>
      </c>
      <c r="G15" s="85">
        <f>'3'!K16</f>
        <v>30</v>
      </c>
      <c r="H15" s="72">
        <f>'3'!F16</f>
        <v>22.12</v>
      </c>
      <c r="I15" s="85">
        <f>'4'!K16</f>
        <v>27</v>
      </c>
      <c r="J15" s="72">
        <f>'4'!F16</f>
        <v>22.09</v>
      </c>
      <c r="K15" s="85">
        <f>'5'!K16</f>
        <v>21</v>
      </c>
      <c r="L15" s="72">
        <f>'5'!F16</f>
        <v>120</v>
      </c>
      <c r="M15" s="85">
        <f>'6'!K16</f>
        <v>27</v>
      </c>
      <c r="N15" s="72">
        <f>'6'!F16</f>
        <v>21.14</v>
      </c>
      <c r="O15" s="85">
        <f>'7'!K16</f>
        <v>0</v>
      </c>
      <c r="P15" s="72">
        <f>'7'!F16</f>
        <v>0</v>
      </c>
      <c r="Q15" s="85">
        <f>'8'!K16</f>
        <v>0</v>
      </c>
      <c r="R15" s="72">
        <f>'8'!F16</f>
        <v>0</v>
      </c>
      <c r="S15" s="85">
        <f>'9'!K16</f>
        <v>0</v>
      </c>
      <c r="T15" s="72">
        <f>'9'!F16</f>
        <v>0</v>
      </c>
      <c r="U15" s="85">
        <f>'10'!K16</f>
        <v>0</v>
      </c>
      <c r="V15" s="72">
        <f>'10'!F16</f>
        <v>0</v>
      </c>
      <c r="W15" s="73">
        <f t="shared" si="39"/>
        <v>135</v>
      </c>
      <c r="X15" s="73">
        <f>_xlfn.RANK.EQ(W11:W25,W11:W25,)</f>
        <v>4</v>
      </c>
      <c r="Y15" s="74">
        <f>prubezne!O13</f>
        <v>0</v>
      </c>
      <c r="Z15" s="74">
        <f t="shared" si="40"/>
        <v>0</v>
      </c>
      <c r="AA15" s="74">
        <f t="shared" si="41"/>
        <v>120</v>
      </c>
      <c r="AB15" s="74">
        <f>prubezne!P13</f>
        <v>0</v>
      </c>
      <c r="AC15" s="74">
        <f t="shared" si="42"/>
        <v>0</v>
      </c>
      <c r="AD15" s="74">
        <f t="shared" si="43"/>
        <v>0</v>
      </c>
      <c r="AE15" s="74">
        <f>prubezne!R13</f>
        <v>135</v>
      </c>
      <c r="AF15" s="74">
        <f>prubezne!S13</f>
        <v>2</v>
      </c>
      <c r="AG15" s="74">
        <f t="shared" si="0"/>
        <v>326.90999999999997</v>
      </c>
      <c r="AH15" s="74">
        <f t="shared" si="44"/>
        <v>120</v>
      </c>
      <c r="AI15" s="74">
        <f t="shared" si="45"/>
        <v>206.90999999999997</v>
      </c>
      <c r="AL15">
        <f t="shared" si="1"/>
        <v>0</v>
      </c>
      <c r="AM15">
        <f t="shared" si="2"/>
        <v>1</v>
      </c>
      <c r="AN15">
        <f t="shared" si="3"/>
        <v>0</v>
      </c>
      <c r="AO15">
        <f t="shared" si="4"/>
        <v>0</v>
      </c>
      <c r="AP15">
        <f t="shared" si="5"/>
        <v>0</v>
      </c>
      <c r="AQ15">
        <f t="shared" si="6"/>
        <v>0</v>
      </c>
      <c r="AR15">
        <f t="shared" si="7"/>
        <v>1</v>
      </c>
      <c r="AS15">
        <f t="shared" si="8"/>
        <v>1</v>
      </c>
      <c r="AT15">
        <f t="shared" si="9"/>
        <v>1</v>
      </c>
      <c r="AU15">
        <f t="shared" si="10"/>
        <v>1</v>
      </c>
      <c r="AW15">
        <f t="shared" si="46"/>
        <v>0</v>
      </c>
      <c r="AX15">
        <f t="shared" si="11"/>
        <v>0</v>
      </c>
      <c r="AY15">
        <f t="shared" si="12"/>
        <v>0</v>
      </c>
      <c r="AZ15">
        <f t="shared" si="13"/>
        <v>0</v>
      </c>
      <c r="BA15">
        <f t="shared" si="14"/>
        <v>0</v>
      </c>
      <c r="BB15">
        <f t="shared" si="15"/>
        <v>0</v>
      </c>
      <c r="BC15">
        <f t="shared" si="16"/>
        <v>0</v>
      </c>
      <c r="BD15">
        <f t="shared" si="17"/>
        <v>0</v>
      </c>
      <c r="BE15">
        <f t="shared" si="18"/>
        <v>0</v>
      </c>
      <c r="BF15">
        <f t="shared" si="19"/>
        <v>0</v>
      </c>
      <c r="BI15">
        <f t="shared" si="20"/>
        <v>0</v>
      </c>
      <c r="BJ15">
        <f t="shared" si="21"/>
        <v>1</v>
      </c>
      <c r="BK15">
        <f t="shared" si="22"/>
        <v>0</v>
      </c>
      <c r="BL15">
        <f t="shared" si="23"/>
        <v>0</v>
      </c>
      <c r="BM15">
        <f t="shared" si="24"/>
        <v>0</v>
      </c>
      <c r="BN15">
        <f t="shared" si="25"/>
        <v>0</v>
      </c>
      <c r="BO15">
        <f t="shared" si="26"/>
        <v>1</v>
      </c>
      <c r="BP15">
        <f t="shared" si="27"/>
        <v>1</v>
      </c>
      <c r="BQ15">
        <f t="shared" si="28"/>
        <v>1</v>
      </c>
      <c r="BR15">
        <f t="shared" si="29"/>
        <v>1</v>
      </c>
      <c r="BT15">
        <f t="shared" si="47"/>
        <v>0</v>
      </c>
      <c r="BU15">
        <f t="shared" si="30"/>
        <v>0</v>
      </c>
      <c r="BV15">
        <f t="shared" si="31"/>
        <v>0</v>
      </c>
      <c r="BW15">
        <f t="shared" si="32"/>
        <v>0</v>
      </c>
      <c r="BX15">
        <f t="shared" si="33"/>
        <v>0</v>
      </c>
      <c r="BY15">
        <f t="shared" si="34"/>
        <v>0</v>
      </c>
      <c r="BZ15">
        <f t="shared" si="35"/>
        <v>0</v>
      </c>
      <c r="CA15">
        <f t="shared" si="36"/>
        <v>0</v>
      </c>
      <c r="CB15">
        <f t="shared" si="37"/>
        <v>0</v>
      </c>
      <c r="CC15">
        <f t="shared" si="38"/>
        <v>0</v>
      </c>
    </row>
    <row r="16" spans="1:81" ht="17.5" x14ac:dyDescent="0.35">
      <c r="B16" s="8" t="str">
        <f>'seznam druzstev'!D13</f>
        <v>Moutnice</v>
      </c>
      <c r="C16" s="83">
        <f>'1'!K17</f>
        <v>0</v>
      </c>
      <c r="D16" s="69">
        <f>'1'!F17</f>
        <v>0</v>
      </c>
      <c r="E16" s="46">
        <f>'2'!K17</f>
        <v>0</v>
      </c>
      <c r="F16" s="69">
        <f>'2'!F17</f>
        <v>0</v>
      </c>
      <c r="G16" s="46">
        <f>'3'!K17</f>
        <v>0</v>
      </c>
      <c r="H16" s="69">
        <f>'3'!F17</f>
        <v>0</v>
      </c>
      <c r="I16" s="46">
        <f>'4'!K17</f>
        <v>0</v>
      </c>
      <c r="J16" s="69">
        <f>'4'!F17</f>
        <v>0</v>
      </c>
      <c r="K16" s="46">
        <f>'5'!K17</f>
        <v>0</v>
      </c>
      <c r="L16" s="69">
        <f>'5'!F17</f>
        <v>0</v>
      </c>
      <c r="M16" s="46">
        <f>'6'!K17</f>
        <v>0</v>
      </c>
      <c r="N16" s="69">
        <f>'6'!F17</f>
        <v>0</v>
      </c>
      <c r="O16" s="46">
        <f>'7'!K17</f>
        <v>0</v>
      </c>
      <c r="P16" s="69">
        <f>'7'!F17</f>
        <v>0</v>
      </c>
      <c r="Q16" s="46">
        <f>'8'!K17</f>
        <v>0</v>
      </c>
      <c r="R16" s="69">
        <f>'8'!F17</f>
        <v>0</v>
      </c>
      <c r="S16" s="46">
        <f>'9'!K17</f>
        <v>0</v>
      </c>
      <c r="T16" s="69">
        <f>'9'!F17</f>
        <v>0</v>
      </c>
      <c r="U16" s="46">
        <f>'10'!K17</f>
        <v>0</v>
      </c>
      <c r="V16" s="69">
        <f>'10'!F17</f>
        <v>0</v>
      </c>
      <c r="W16" s="45">
        <f t="shared" si="39"/>
        <v>0</v>
      </c>
      <c r="X16" s="45">
        <f>_xlfn.RANK.EQ(W11:W25,W11:W25,)</f>
        <v>9</v>
      </c>
      <c r="Y16" s="58">
        <f>prubezne!O14</f>
        <v>0</v>
      </c>
      <c r="Z16" s="58">
        <f t="shared" si="40"/>
        <v>0</v>
      </c>
      <c r="AA16" s="58">
        <f t="shared" si="41"/>
        <v>120</v>
      </c>
      <c r="AB16" s="58">
        <f>prubezne!P14</f>
        <v>0</v>
      </c>
      <c r="AC16" s="58">
        <f t="shared" si="42"/>
        <v>0</v>
      </c>
      <c r="AD16" s="58">
        <f t="shared" si="43"/>
        <v>0</v>
      </c>
      <c r="AE16" s="58">
        <f>prubezne!R14</f>
        <v>0</v>
      </c>
      <c r="AF16" s="58">
        <f>prubezne!S14</f>
        <v>9</v>
      </c>
      <c r="AG16" s="58">
        <f t="shared" si="0"/>
        <v>720</v>
      </c>
      <c r="AH16" s="58">
        <f t="shared" si="44"/>
        <v>120</v>
      </c>
      <c r="AI16" s="58">
        <f t="shared" si="45"/>
        <v>600</v>
      </c>
      <c r="AL16">
        <f t="shared" si="1"/>
        <v>1</v>
      </c>
      <c r="AM16">
        <f t="shared" si="2"/>
        <v>1</v>
      </c>
      <c r="AN16">
        <f t="shared" si="3"/>
        <v>1</v>
      </c>
      <c r="AO16">
        <f t="shared" si="4"/>
        <v>1</v>
      </c>
      <c r="AP16">
        <f t="shared" si="5"/>
        <v>1</v>
      </c>
      <c r="AQ16">
        <f t="shared" si="6"/>
        <v>1</v>
      </c>
      <c r="AR16">
        <f t="shared" si="7"/>
        <v>1</v>
      </c>
      <c r="AS16">
        <f t="shared" si="8"/>
        <v>1</v>
      </c>
      <c r="AT16">
        <f t="shared" si="9"/>
        <v>1</v>
      </c>
      <c r="AU16">
        <f t="shared" si="10"/>
        <v>1</v>
      </c>
      <c r="AW16">
        <f t="shared" si="46"/>
        <v>0</v>
      </c>
      <c r="AX16">
        <f t="shared" si="11"/>
        <v>0</v>
      </c>
      <c r="AY16">
        <f t="shared" si="12"/>
        <v>0</v>
      </c>
      <c r="AZ16">
        <f t="shared" si="13"/>
        <v>0</v>
      </c>
      <c r="BA16">
        <f t="shared" si="14"/>
        <v>0</v>
      </c>
      <c r="BB16">
        <f t="shared" si="15"/>
        <v>0</v>
      </c>
      <c r="BC16">
        <f t="shared" si="16"/>
        <v>0</v>
      </c>
      <c r="BD16">
        <f t="shared" si="17"/>
        <v>0</v>
      </c>
      <c r="BE16">
        <f t="shared" si="18"/>
        <v>0</v>
      </c>
      <c r="BF16">
        <f t="shared" si="19"/>
        <v>0</v>
      </c>
      <c r="BI16">
        <f t="shared" si="20"/>
        <v>1</v>
      </c>
      <c r="BJ16">
        <f t="shared" si="21"/>
        <v>1</v>
      </c>
      <c r="BK16">
        <f t="shared" si="22"/>
        <v>1</v>
      </c>
      <c r="BL16">
        <f t="shared" si="23"/>
        <v>1</v>
      </c>
      <c r="BM16">
        <f t="shared" si="24"/>
        <v>1</v>
      </c>
      <c r="BN16">
        <f t="shared" si="25"/>
        <v>1</v>
      </c>
      <c r="BO16">
        <f t="shared" si="26"/>
        <v>1</v>
      </c>
      <c r="BP16">
        <f t="shared" si="27"/>
        <v>1</v>
      </c>
      <c r="BQ16">
        <f t="shared" si="28"/>
        <v>1</v>
      </c>
      <c r="BR16">
        <f t="shared" si="29"/>
        <v>1</v>
      </c>
      <c r="BT16">
        <f t="shared" si="47"/>
        <v>0</v>
      </c>
      <c r="BU16">
        <f t="shared" si="30"/>
        <v>0</v>
      </c>
      <c r="BV16">
        <f t="shared" si="31"/>
        <v>0</v>
      </c>
      <c r="BW16">
        <f t="shared" si="32"/>
        <v>0</v>
      </c>
      <c r="BX16">
        <f t="shared" si="33"/>
        <v>0</v>
      </c>
      <c r="BY16">
        <f t="shared" si="34"/>
        <v>0</v>
      </c>
      <c r="BZ16">
        <f t="shared" si="35"/>
        <v>0</v>
      </c>
      <c r="CA16">
        <f t="shared" si="36"/>
        <v>0</v>
      </c>
      <c r="CB16">
        <f t="shared" si="37"/>
        <v>0</v>
      </c>
      <c r="CC16">
        <f t="shared" si="38"/>
        <v>0</v>
      </c>
    </row>
    <row r="17" spans="2:81" ht="17.5" x14ac:dyDescent="0.35">
      <c r="B17" s="71" t="str">
        <f>'seznam druzstev'!D14</f>
        <v>Nesvačilka</v>
      </c>
      <c r="C17" s="84">
        <f>'1'!K18</f>
        <v>0</v>
      </c>
      <c r="D17" s="72">
        <f>'1'!F18</f>
        <v>0</v>
      </c>
      <c r="E17" s="85">
        <f>'2'!K18</f>
        <v>23</v>
      </c>
      <c r="F17" s="72">
        <f>'2'!F18</f>
        <v>120</v>
      </c>
      <c r="G17" s="85">
        <f>'3'!K18</f>
        <v>23</v>
      </c>
      <c r="H17" s="72">
        <f>'3'!F18</f>
        <v>21.12</v>
      </c>
      <c r="I17" s="85">
        <f>'4'!K18</f>
        <v>17</v>
      </c>
      <c r="J17" s="72">
        <f>'4'!F18</f>
        <v>68.5</v>
      </c>
      <c r="K17" s="85">
        <f>'5'!K18</f>
        <v>25</v>
      </c>
      <c r="L17" s="72">
        <f>'5'!F18</f>
        <v>20.77</v>
      </c>
      <c r="M17" s="85">
        <f>'6'!K18</f>
        <v>21</v>
      </c>
      <c r="N17" s="72">
        <f>'6'!F18</f>
        <v>28.84</v>
      </c>
      <c r="O17" s="85">
        <f>'7'!K18</f>
        <v>0</v>
      </c>
      <c r="P17" s="72">
        <f>'7'!F18</f>
        <v>0</v>
      </c>
      <c r="Q17" s="85">
        <f>'8'!K18</f>
        <v>0</v>
      </c>
      <c r="R17" s="72">
        <f>'8'!F18</f>
        <v>0</v>
      </c>
      <c r="S17" s="85">
        <f>'9'!K18</f>
        <v>0</v>
      </c>
      <c r="T17" s="72">
        <f>'9'!F18</f>
        <v>0</v>
      </c>
      <c r="U17" s="85">
        <f>'10'!K18</f>
        <v>0</v>
      </c>
      <c r="V17" s="72">
        <f>'10'!F18</f>
        <v>0</v>
      </c>
      <c r="W17" s="73">
        <f t="shared" si="39"/>
        <v>109</v>
      </c>
      <c r="X17" s="73">
        <f>_xlfn.RANK.EQ(W11:W25,W11:W25,)</f>
        <v>5</v>
      </c>
      <c r="Y17" s="74">
        <f>prubezne!O15</f>
        <v>0</v>
      </c>
      <c r="Z17" s="74">
        <f t="shared" si="40"/>
        <v>0</v>
      </c>
      <c r="AA17" s="74">
        <f t="shared" si="41"/>
        <v>120</v>
      </c>
      <c r="AB17" s="74">
        <f>prubezne!P15</f>
        <v>0</v>
      </c>
      <c r="AC17" s="74">
        <f t="shared" si="42"/>
        <v>0</v>
      </c>
      <c r="AD17" s="74">
        <f t="shared" si="43"/>
        <v>0</v>
      </c>
      <c r="AE17" s="74">
        <f>prubezne!R15</f>
        <v>109</v>
      </c>
      <c r="AF17" s="74">
        <f>prubezne!S15</f>
        <v>5</v>
      </c>
      <c r="AG17" s="74">
        <f t="shared" si="0"/>
        <v>379.22999999999996</v>
      </c>
      <c r="AH17" s="74">
        <f t="shared" si="44"/>
        <v>120</v>
      </c>
      <c r="AI17" s="74">
        <f t="shared" si="45"/>
        <v>259.22999999999996</v>
      </c>
      <c r="AL17">
        <f t="shared" si="1"/>
        <v>1</v>
      </c>
      <c r="AM17">
        <f t="shared" si="2"/>
        <v>0</v>
      </c>
      <c r="AN17">
        <f t="shared" si="3"/>
        <v>0</v>
      </c>
      <c r="AO17">
        <f t="shared" si="4"/>
        <v>0</v>
      </c>
      <c r="AP17">
        <f t="shared" si="5"/>
        <v>0</v>
      </c>
      <c r="AQ17">
        <f t="shared" si="6"/>
        <v>0</v>
      </c>
      <c r="AR17">
        <f t="shared" si="7"/>
        <v>1</v>
      </c>
      <c r="AS17">
        <f t="shared" si="8"/>
        <v>1</v>
      </c>
      <c r="AT17">
        <f t="shared" si="9"/>
        <v>1</v>
      </c>
      <c r="AU17">
        <f t="shared" si="10"/>
        <v>1</v>
      </c>
      <c r="AW17">
        <f t="shared" si="46"/>
        <v>0</v>
      </c>
      <c r="AX17">
        <f t="shared" si="11"/>
        <v>0</v>
      </c>
      <c r="AY17">
        <f t="shared" si="12"/>
        <v>0</v>
      </c>
      <c r="AZ17">
        <f t="shared" si="13"/>
        <v>0</v>
      </c>
      <c r="BA17">
        <f t="shared" si="14"/>
        <v>0</v>
      </c>
      <c r="BB17">
        <f t="shared" si="15"/>
        <v>0</v>
      </c>
      <c r="BC17">
        <f t="shared" si="16"/>
        <v>0</v>
      </c>
      <c r="BD17">
        <f t="shared" si="17"/>
        <v>0</v>
      </c>
      <c r="BE17">
        <f t="shared" si="18"/>
        <v>0</v>
      </c>
      <c r="BF17">
        <f t="shared" si="19"/>
        <v>0</v>
      </c>
      <c r="BI17">
        <f t="shared" si="20"/>
        <v>1</v>
      </c>
      <c r="BJ17">
        <f t="shared" si="21"/>
        <v>0</v>
      </c>
      <c r="BK17">
        <f t="shared" si="22"/>
        <v>0</v>
      </c>
      <c r="BL17">
        <f t="shared" si="23"/>
        <v>0</v>
      </c>
      <c r="BM17">
        <f t="shared" si="24"/>
        <v>0</v>
      </c>
      <c r="BN17">
        <f t="shared" si="25"/>
        <v>0</v>
      </c>
      <c r="BO17">
        <f t="shared" si="26"/>
        <v>1</v>
      </c>
      <c r="BP17">
        <f t="shared" si="27"/>
        <v>1</v>
      </c>
      <c r="BQ17">
        <f t="shared" si="28"/>
        <v>1</v>
      </c>
      <c r="BR17">
        <f t="shared" si="29"/>
        <v>1</v>
      </c>
      <c r="BT17">
        <f t="shared" si="47"/>
        <v>0</v>
      </c>
      <c r="BU17">
        <f t="shared" si="30"/>
        <v>0</v>
      </c>
      <c r="BV17">
        <f t="shared" si="31"/>
        <v>0</v>
      </c>
      <c r="BW17">
        <f t="shared" si="32"/>
        <v>0</v>
      </c>
      <c r="BX17">
        <f t="shared" si="33"/>
        <v>0</v>
      </c>
      <c r="BY17">
        <f t="shared" si="34"/>
        <v>0</v>
      </c>
      <c r="BZ17">
        <f t="shared" si="35"/>
        <v>0</v>
      </c>
      <c r="CA17">
        <f t="shared" si="36"/>
        <v>0</v>
      </c>
      <c r="CB17">
        <f t="shared" si="37"/>
        <v>0</v>
      </c>
      <c r="CC17">
        <f t="shared" si="38"/>
        <v>0</v>
      </c>
    </row>
    <row r="18" spans="2:81" ht="17.5" x14ac:dyDescent="0.35">
      <c r="B18" s="8" t="str">
        <f>'seznam druzstev'!D15</f>
        <v>Přísnotice</v>
      </c>
      <c r="C18" s="83">
        <f>'1'!K19</f>
        <v>23</v>
      </c>
      <c r="D18" s="69">
        <f>'1'!F19</f>
        <v>67.150000000000006</v>
      </c>
      <c r="E18" s="46">
        <f>'2'!K19</f>
        <v>0</v>
      </c>
      <c r="F18" s="69">
        <f>'2'!F19</f>
        <v>0</v>
      </c>
      <c r="G18" s="46">
        <f>'3'!K19</f>
        <v>19</v>
      </c>
      <c r="H18" s="69">
        <f>'3'!F19</f>
        <v>34.58</v>
      </c>
      <c r="I18" s="46">
        <f>'4'!K19</f>
        <v>21</v>
      </c>
      <c r="J18" s="69">
        <f>'4'!F19</f>
        <v>47.29</v>
      </c>
      <c r="K18" s="46">
        <f>'5'!K19</f>
        <v>0</v>
      </c>
      <c r="L18" s="69">
        <f>'5'!F19</f>
        <v>0</v>
      </c>
      <c r="M18" s="46">
        <f>'6'!K19</f>
        <v>17</v>
      </c>
      <c r="N18" s="69">
        <f>'6'!F19</f>
        <v>86.17</v>
      </c>
      <c r="O18" s="46">
        <f>'7'!K19</f>
        <v>0</v>
      </c>
      <c r="P18" s="69">
        <f>'7'!F19</f>
        <v>0</v>
      </c>
      <c r="Q18" s="46">
        <f>'8'!K19</f>
        <v>0</v>
      </c>
      <c r="R18" s="69">
        <f>'8'!F19</f>
        <v>0</v>
      </c>
      <c r="S18" s="46">
        <f>'9'!K19</f>
        <v>0</v>
      </c>
      <c r="T18" s="69">
        <f>'9'!F19</f>
        <v>0</v>
      </c>
      <c r="U18" s="46">
        <f>'10'!K19</f>
        <v>0</v>
      </c>
      <c r="V18" s="69">
        <f>'10'!F19</f>
        <v>0</v>
      </c>
      <c r="W18" s="45">
        <f t="shared" si="39"/>
        <v>80</v>
      </c>
      <c r="X18" s="45">
        <f>_xlfn.RANK.EQ(W11:W25,W11:W25,)</f>
        <v>6</v>
      </c>
      <c r="Y18" s="58">
        <f>prubezne!O16</f>
        <v>0</v>
      </c>
      <c r="Z18" s="58">
        <f t="shared" si="40"/>
        <v>0</v>
      </c>
      <c r="AA18" s="58">
        <f t="shared" si="41"/>
        <v>120</v>
      </c>
      <c r="AB18" s="58">
        <f>prubezne!P16</f>
        <v>0</v>
      </c>
      <c r="AC18" s="58">
        <f t="shared" si="42"/>
        <v>0</v>
      </c>
      <c r="AD18" s="58">
        <f t="shared" si="43"/>
        <v>0</v>
      </c>
      <c r="AE18" s="58">
        <f>prubezne!R16</f>
        <v>80</v>
      </c>
      <c r="AF18" s="58">
        <f>prubezne!S16</f>
        <v>6</v>
      </c>
      <c r="AG18" s="58">
        <f t="shared" si="0"/>
        <v>475.19000000000005</v>
      </c>
      <c r="AH18" s="58">
        <f t="shared" si="44"/>
        <v>120</v>
      </c>
      <c r="AI18" s="58">
        <f t="shared" si="45"/>
        <v>355.19000000000005</v>
      </c>
      <c r="AL18">
        <f t="shared" si="1"/>
        <v>0</v>
      </c>
      <c r="AM18">
        <f t="shared" si="2"/>
        <v>1</v>
      </c>
      <c r="AN18">
        <f t="shared" si="3"/>
        <v>0</v>
      </c>
      <c r="AO18">
        <f t="shared" si="4"/>
        <v>0</v>
      </c>
      <c r="AP18">
        <f t="shared" si="5"/>
        <v>1</v>
      </c>
      <c r="AQ18">
        <f t="shared" si="6"/>
        <v>0</v>
      </c>
      <c r="AR18">
        <f t="shared" si="7"/>
        <v>1</v>
      </c>
      <c r="AS18">
        <f t="shared" si="8"/>
        <v>1</v>
      </c>
      <c r="AT18">
        <f t="shared" si="9"/>
        <v>1</v>
      </c>
      <c r="AU18">
        <f t="shared" si="10"/>
        <v>1</v>
      </c>
      <c r="AW18">
        <f t="shared" si="46"/>
        <v>0</v>
      </c>
      <c r="AX18">
        <f t="shared" si="11"/>
        <v>0</v>
      </c>
      <c r="AY18">
        <f t="shared" si="12"/>
        <v>0</v>
      </c>
      <c r="AZ18">
        <f t="shared" si="13"/>
        <v>0</v>
      </c>
      <c r="BA18">
        <f t="shared" si="14"/>
        <v>0</v>
      </c>
      <c r="BB18">
        <f t="shared" si="15"/>
        <v>0</v>
      </c>
      <c r="BC18">
        <f t="shared" si="16"/>
        <v>0</v>
      </c>
      <c r="BD18">
        <f t="shared" si="17"/>
        <v>0</v>
      </c>
      <c r="BE18">
        <f t="shared" si="18"/>
        <v>0</v>
      </c>
      <c r="BF18">
        <f t="shared" si="19"/>
        <v>0</v>
      </c>
      <c r="BI18">
        <f t="shared" si="20"/>
        <v>0</v>
      </c>
      <c r="BJ18">
        <f t="shared" si="21"/>
        <v>1</v>
      </c>
      <c r="BK18">
        <f t="shared" si="22"/>
        <v>0</v>
      </c>
      <c r="BL18">
        <f t="shared" si="23"/>
        <v>0</v>
      </c>
      <c r="BM18">
        <f t="shared" si="24"/>
        <v>1</v>
      </c>
      <c r="BN18">
        <f t="shared" si="25"/>
        <v>0</v>
      </c>
      <c r="BO18">
        <f t="shared" si="26"/>
        <v>1</v>
      </c>
      <c r="BP18">
        <f t="shared" si="27"/>
        <v>1</v>
      </c>
      <c r="BQ18">
        <f t="shared" si="28"/>
        <v>1</v>
      </c>
      <c r="BR18">
        <f t="shared" si="29"/>
        <v>1</v>
      </c>
      <c r="BT18">
        <f t="shared" si="47"/>
        <v>0</v>
      </c>
      <c r="BU18">
        <f t="shared" si="30"/>
        <v>0</v>
      </c>
      <c r="BV18">
        <f t="shared" si="31"/>
        <v>0</v>
      </c>
      <c r="BW18">
        <f t="shared" si="32"/>
        <v>0</v>
      </c>
      <c r="BX18">
        <f t="shared" si="33"/>
        <v>0</v>
      </c>
      <c r="BY18">
        <f t="shared" si="34"/>
        <v>0</v>
      </c>
      <c r="BZ18">
        <f t="shared" si="35"/>
        <v>0</v>
      </c>
      <c r="CA18">
        <f t="shared" si="36"/>
        <v>0</v>
      </c>
      <c r="CB18">
        <f t="shared" si="37"/>
        <v>0</v>
      </c>
      <c r="CC18">
        <f t="shared" si="38"/>
        <v>0</v>
      </c>
    </row>
    <row r="19" spans="2:81" ht="17.5" x14ac:dyDescent="0.35">
      <c r="B19" s="71" t="str">
        <f>'seznam druzstev'!D16</f>
        <v>Veverská Bítýška</v>
      </c>
      <c r="C19" s="84">
        <f>'1'!K20</f>
        <v>0</v>
      </c>
      <c r="D19" s="72">
        <f>'1'!F20</f>
        <v>0</v>
      </c>
      <c r="E19" s="85">
        <f>'2'!K20</f>
        <v>0</v>
      </c>
      <c r="F19" s="72">
        <f>'2'!F20</f>
        <v>0</v>
      </c>
      <c r="G19" s="85">
        <f>'3'!K20</f>
        <v>0</v>
      </c>
      <c r="H19" s="72">
        <f>'3'!F20</f>
        <v>0</v>
      </c>
      <c r="I19" s="85">
        <f>'4'!K20</f>
        <v>0</v>
      </c>
      <c r="J19" s="72">
        <f>'4'!F20</f>
        <v>0</v>
      </c>
      <c r="K19" s="85">
        <f>'5'!K20</f>
        <v>0</v>
      </c>
      <c r="L19" s="72">
        <f>'5'!F20</f>
        <v>0</v>
      </c>
      <c r="M19" s="85">
        <f>'6'!K20</f>
        <v>19</v>
      </c>
      <c r="N19" s="72">
        <f>'6'!F20</f>
        <v>28.75</v>
      </c>
      <c r="O19" s="85">
        <f>'7'!K20</f>
        <v>0</v>
      </c>
      <c r="P19" s="72">
        <f>'7'!F20</f>
        <v>0</v>
      </c>
      <c r="Q19" s="85">
        <f>'8'!K20</f>
        <v>0</v>
      </c>
      <c r="R19" s="72">
        <f>'8'!F20</f>
        <v>0</v>
      </c>
      <c r="S19" s="85">
        <f>'9'!K20</f>
        <v>0</v>
      </c>
      <c r="T19" s="72">
        <f>'9'!F20</f>
        <v>0</v>
      </c>
      <c r="U19" s="85">
        <f>'10'!K20</f>
        <v>0</v>
      </c>
      <c r="V19" s="72">
        <f>'10'!F20</f>
        <v>0</v>
      </c>
      <c r="W19" s="73">
        <f t="shared" si="39"/>
        <v>19</v>
      </c>
      <c r="X19" s="73">
        <f>_xlfn.RANK.EQ(W11:W25,W11:W25,)</f>
        <v>8</v>
      </c>
      <c r="Y19" s="74">
        <f>prubezne!O17</f>
        <v>0</v>
      </c>
      <c r="Z19" s="74">
        <f t="shared" si="40"/>
        <v>0</v>
      </c>
      <c r="AA19" s="74">
        <f t="shared" si="41"/>
        <v>120</v>
      </c>
      <c r="AB19" s="74">
        <f>prubezne!P17</f>
        <v>0</v>
      </c>
      <c r="AC19" s="74">
        <f t="shared" si="42"/>
        <v>0</v>
      </c>
      <c r="AD19" s="74">
        <f t="shared" si="43"/>
        <v>0</v>
      </c>
      <c r="AE19" s="74">
        <f>prubezne!R17</f>
        <v>19</v>
      </c>
      <c r="AF19" s="74">
        <f>prubezne!S17</f>
        <v>8</v>
      </c>
      <c r="AG19" s="74">
        <f t="shared" si="0"/>
        <v>628.75</v>
      </c>
      <c r="AH19" s="74">
        <f t="shared" si="44"/>
        <v>120</v>
      </c>
      <c r="AI19" s="74">
        <f t="shared" si="45"/>
        <v>508.75</v>
      </c>
      <c r="AL19">
        <f t="shared" si="1"/>
        <v>1</v>
      </c>
      <c r="AM19">
        <f t="shared" si="2"/>
        <v>1</v>
      </c>
      <c r="AN19">
        <f t="shared" si="3"/>
        <v>1</v>
      </c>
      <c r="AO19">
        <f t="shared" si="4"/>
        <v>1</v>
      </c>
      <c r="AP19">
        <f t="shared" si="5"/>
        <v>1</v>
      </c>
      <c r="AQ19">
        <f t="shared" si="6"/>
        <v>0</v>
      </c>
      <c r="AR19">
        <f t="shared" si="7"/>
        <v>1</v>
      </c>
      <c r="AS19">
        <f t="shared" si="8"/>
        <v>1</v>
      </c>
      <c r="AT19">
        <f t="shared" si="9"/>
        <v>1</v>
      </c>
      <c r="AU19">
        <f t="shared" si="10"/>
        <v>1</v>
      </c>
      <c r="AW19">
        <f t="shared" si="46"/>
        <v>0</v>
      </c>
      <c r="AX19">
        <f t="shared" si="11"/>
        <v>0</v>
      </c>
      <c r="AY19">
        <f t="shared" si="12"/>
        <v>0</v>
      </c>
      <c r="AZ19">
        <f t="shared" si="13"/>
        <v>0</v>
      </c>
      <c r="BA19">
        <f t="shared" si="14"/>
        <v>0</v>
      </c>
      <c r="BB19">
        <f t="shared" si="15"/>
        <v>0</v>
      </c>
      <c r="BC19">
        <f t="shared" si="16"/>
        <v>0</v>
      </c>
      <c r="BD19">
        <f t="shared" si="17"/>
        <v>0</v>
      </c>
      <c r="BE19">
        <f t="shared" si="18"/>
        <v>0</v>
      </c>
      <c r="BF19">
        <f t="shared" si="19"/>
        <v>0</v>
      </c>
      <c r="BI19">
        <f t="shared" si="20"/>
        <v>1</v>
      </c>
      <c r="BJ19">
        <f t="shared" si="21"/>
        <v>1</v>
      </c>
      <c r="BK19">
        <f t="shared" si="22"/>
        <v>1</v>
      </c>
      <c r="BL19">
        <f t="shared" si="23"/>
        <v>1</v>
      </c>
      <c r="BM19">
        <f t="shared" si="24"/>
        <v>1</v>
      </c>
      <c r="BN19">
        <f t="shared" si="25"/>
        <v>0</v>
      </c>
      <c r="BO19">
        <f t="shared" si="26"/>
        <v>1</v>
      </c>
      <c r="BP19">
        <f t="shared" si="27"/>
        <v>1</v>
      </c>
      <c r="BQ19">
        <f t="shared" si="28"/>
        <v>1</v>
      </c>
      <c r="BR19">
        <f t="shared" si="29"/>
        <v>1</v>
      </c>
      <c r="BT19">
        <f t="shared" si="47"/>
        <v>0</v>
      </c>
      <c r="BU19">
        <f t="shared" si="30"/>
        <v>0</v>
      </c>
      <c r="BV19">
        <f t="shared" si="31"/>
        <v>0</v>
      </c>
      <c r="BW19">
        <f t="shared" si="32"/>
        <v>0</v>
      </c>
      <c r="BX19">
        <f t="shared" si="33"/>
        <v>0</v>
      </c>
      <c r="BY19">
        <f t="shared" si="34"/>
        <v>0</v>
      </c>
      <c r="BZ19">
        <f t="shared" si="35"/>
        <v>0</v>
      </c>
      <c r="CA19">
        <f t="shared" si="36"/>
        <v>0</v>
      </c>
      <c r="CB19">
        <f t="shared" si="37"/>
        <v>0</v>
      </c>
      <c r="CC19">
        <f t="shared" si="38"/>
        <v>0</v>
      </c>
    </row>
    <row r="20" spans="2:81" ht="17.5" x14ac:dyDescent="0.35">
      <c r="B20" s="8">
        <f>'seznam druzstev'!D17</f>
        <v>0</v>
      </c>
      <c r="C20" s="83">
        <f>'1'!K21</f>
        <v>0</v>
      </c>
      <c r="D20" s="69">
        <f>'1'!F21</f>
        <v>0</v>
      </c>
      <c r="E20" s="46">
        <f>'2'!K21</f>
        <v>0</v>
      </c>
      <c r="F20" s="69">
        <f>'2'!F21</f>
        <v>0</v>
      </c>
      <c r="G20" s="46">
        <f>'3'!K21</f>
        <v>0</v>
      </c>
      <c r="H20" s="69">
        <f>'3'!F21</f>
        <v>0</v>
      </c>
      <c r="I20" s="46">
        <f>'4'!K21</f>
        <v>0</v>
      </c>
      <c r="J20" s="69">
        <f>'4'!F21</f>
        <v>0</v>
      </c>
      <c r="K20" s="46">
        <f>'5'!K21</f>
        <v>0</v>
      </c>
      <c r="L20" s="69">
        <f>'5'!F21</f>
        <v>0</v>
      </c>
      <c r="M20" s="46">
        <f>'6'!K21</f>
        <v>0</v>
      </c>
      <c r="N20" s="69">
        <f>'6'!F21</f>
        <v>0</v>
      </c>
      <c r="O20" s="46">
        <f>'7'!K21</f>
        <v>0</v>
      </c>
      <c r="P20" s="69">
        <f>'7'!F21</f>
        <v>0</v>
      </c>
      <c r="Q20" s="46">
        <f>'8'!K21</f>
        <v>0</v>
      </c>
      <c r="R20" s="69">
        <f>'8'!F21</f>
        <v>0</v>
      </c>
      <c r="S20" s="46">
        <f>'9'!K21</f>
        <v>0</v>
      </c>
      <c r="T20" s="69">
        <f>'9'!F21</f>
        <v>0</v>
      </c>
      <c r="U20" s="46">
        <f>'10'!K21</f>
        <v>0</v>
      </c>
      <c r="V20" s="69">
        <f>'10'!F21</f>
        <v>0</v>
      </c>
      <c r="W20" s="45">
        <f t="shared" si="39"/>
        <v>0</v>
      </c>
      <c r="X20" s="45">
        <f>_xlfn.RANK.EQ(W11:W25,W11:W25,)</f>
        <v>9</v>
      </c>
      <c r="Y20" s="58">
        <f>prubezne!O18</f>
        <v>0</v>
      </c>
      <c r="Z20" s="58">
        <f t="shared" si="40"/>
        <v>0</v>
      </c>
      <c r="AA20" s="58">
        <f t="shared" si="41"/>
        <v>120</v>
      </c>
      <c r="AB20" s="58">
        <f>prubezne!P18</f>
        <v>0</v>
      </c>
      <c r="AC20" s="58">
        <f t="shared" si="42"/>
        <v>0</v>
      </c>
      <c r="AD20" s="58">
        <f t="shared" si="43"/>
        <v>0</v>
      </c>
      <c r="AE20" s="58">
        <f>prubezne!R18</f>
        <v>0</v>
      </c>
      <c r="AF20" s="58">
        <f>prubezne!S18</f>
        <v>9</v>
      </c>
      <c r="AG20" s="58">
        <f t="shared" si="0"/>
        <v>720</v>
      </c>
      <c r="AH20" s="58">
        <f t="shared" si="44"/>
        <v>120</v>
      </c>
      <c r="AI20" s="58">
        <f t="shared" si="45"/>
        <v>600</v>
      </c>
      <c r="AL20">
        <f t="shared" si="1"/>
        <v>1</v>
      </c>
      <c r="AM20">
        <f t="shared" si="2"/>
        <v>1</v>
      </c>
      <c r="AN20">
        <f t="shared" si="3"/>
        <v>1</v>
      </c>
      <c r="AO20">
        <f t="shared" si="4"/>
        <v>1</v>
      </c>
      <c r="AP20">
        <f t="shared" si="5"/>
        <v>1</v>
      </c>
      <c r="AQ20">
        <f t="shared" si="6"/>
        <v>1</v>
      </c>
      <c r="AR20">
        <f t="shared" si="7"/>
        <v>1</v>
      </c>
      <c r="AS20">
        <f t="shared" si="8"/>
        <v>1</v>
      </c>
      <c r="AT20">
        <f t="shared" si="9"/>
        <v>1</v>
      </c>
      <c r="AU20">
        <f t="shared" si="10"/>
        <v>1</v>
      </c>
      <c r="AW20">
        <f t="shared" si="46"/>
        <v>0</v>
      </c>
      <c r="AX20">
        <f t="shared" si="11"/>
        <v>0</v>
      </c>
      <c r="AY20">
        <f t="shared" si="12"/>
        <v>0</v>
      </c>
      <c r="AZ20">
        <f t="shared" si="13"/>
        <v>0</v>
      </c>
      <c r="BA20">
        <f t="shared" si="14"/>
        <v>0</v>
      </c>
      <c r="BB20">
        <f t="shared" si="15"/>
        <v>0</v>
      </c>
      <c r="BC20">
        <f t="shared" si="16"/>
        <v>0</v>
      </c>
      <c r="BD20">
        <f t="shared" si="17"/>
        <v>0</v>
      </c>
      <c r="BE20">
        <f t="shared" si="18"/>
        <v>0</v>
      </c>
      <c r="BF20">
        <f t="shared" si="19"/>
        <v>0</v>
      </c>
      <c r="BI20">
        <f t="shared" si="20"/>
        <v>1</v>
      </c>
      <c r="BJ20">
        <f t="shared" si="21"/>
        <v>1</v>
      </c>
      <c r="BK20">
        <f t="shared" si="22"/>
        <v>1</v>
      </c>
      <c r="BL20">
        <f t="shared" si="23"/>
        <v>1</v>
      </c>
      <c r="BM20">
        <f t="shared" si="24"/>
        <v>1</v>
      </c>
      <c r="BN20">
        <f t="shared" si="25"/>
        <v>1</v>
      </c>
      <c r="BO20">
        <f t="shared" si="26"/>
        <v>1</v>
      </c>
      <c r="BP20">
        <f t="shared" si="27"/>
        <v>1</v>
      </c>
      <c r="BQ20">
        <f t="shared" si="28"/>
        <v>1</v>
      </c>
      <c r="BR20">
        <f t="shared" si="29"/>
        <v>1</v>
      </c>
      <c r="BT20">
        <f t="shared" si="47"/>
        <v>0</v>
      </c>
      <c r="BU20">
        <f t="shared" si="30"/>
        <v>0</v>
      </c>
      <c r="BV20">
        <f t="shared" si="31"/>
        <v>0</v>
      </c>
      <c r="BW20">
        <f t="shared" si="32"/>
        <v>0</v>
      </c>
      <c r="BX20">
        <f t="shared" si="33"/>
        <v>0</v>
      </c>
      <c r="BY20">
        <f t="shared" si="34"/>
        <v>0</v>
      </c>
      <c r="BZ20">
        <f t="shared" si="35"/>
        <v>0</v>
      </c>
      <c r="CA20">
        <f t="shared" si="36"/>
        <v>0</v>
      </c>
      <c r="CB20">
        <f t="shared" si="37"/>
        <v>0</v>
      </c>
      <c r="CC20">
        <f t="shared" si="38"/>
        <v>0</v>
      </c>
    </row>
    <row r="21" spans="2:81" ht="17.5" x14ac:dyDescent="0.35">
      <c r="B21" s="71">
        <f>'seznam druzstev'!D18</f>
        <v>0</v>
      </c>
      <c r="C21" s="84">
        <f>'1'!K22</f>
        <v>0</v>
      </c>
      <c r="D21" s="72">
        <f>'1'!F22</f>
        <v>0</v>
      </c>
      <c r="E21" s="85">
        <f>'2'!K22</f>
        <v>0</v>
      </c>
      <c r="F21" s="72">
        <f>'2'!F22</f>
        <v>0</v>
      </c>
      <c r="G21" s="85">
        <f>'3'!K22</f>
        <v>0</v>
      </c>
      <c r="H21" s="72">
        <f>'3'!F22</f>
        <v>0</v>
      </c>
      <c r="I21" s="85">
        <f>'4'!K22</f>
        <v>0</v>
      </c>
      <c r="J21" s="72">
        <f>'4'!F22</f>
        <v>0</v>
      </c>
      <c r="K21" s="85">
        <f>'5'!K22</f>
        <v>0</v>
      </c>
      <c r="L21" s="72">
        <f>'5'!F22</f>
        <v>0</v>
      </c>
      <c r="M21" s="85">
        <f>'6'!K22</f>
        <v>0</v>
      </c>
      <c r="N21" s="72">
        <f>'6'!F22</f>
        <v>0</v>
      </c>
      <c r="O21" s="85">
        <f>'7'!K22</f>
        <v>0</v>
      </c>
      <c r="P21" s="72">
        <f>'7'!F22</f>
        <v>0</v>
      </c>
      <c r="Q21" s="85">
        <f>'8'!K22</f>
        <v>0</v>
      </c>
      <c r="R21" s="72">
        <f>'8'!F22</f>
        <v>0</v>
      </c>
      <c r="S21" s="85">
        <f>'9'!K22</f>
        <v>0</v>
      </c>
      <c r="T21" s="72">
        <f>'9'!F22</f>
        <v>0</v>
      </c>
      <c r="U21" s="85">
        <f>'10'!K22</f>
        <v>0</v>
      </c>
      <c r="V21" s="72">
        <f>'10'!F22</f>
        <v>0</v>
      </c>
      <c r="W21" s="73">
        <f t="shared" si="39"/>
        <v>0</v>
      </c>
      <c r="X21" s="73">
        <f>_xlfn.RANK.EQ(W11:W25,W11:W25,)</f>
        <v>9</v>
      </c>
      <c r="Y21" s="74">
        <f>prubezne!O19</f>
        <v>0</v>
      </c>
      <c r="Z21" s="74">
        <f t="shared" si="40"/>
        <v>0</v>
      </c>
      <c r="AA21" s="74">
        <f t="shared" si="41"/>
        <v>120</v>
      </c>
      <c r="AB21" s="74">
        <f>prubezne!P19</f>
        <v>0</v>
      </c>
      <c r="AC21" s="74">
        <f t="shared" si="42"/>
        <v>0</v>
      </c>
      <c r="AD21" s="74">
        <f t="shared" si="43"/>
        <v>0</v>
      </c>
      <c r="AE21" s="74">
        <f>prubezne!R19</f>
        <v>0</v>
      </c>
      <c r="AF21" s="74">
        <f>prubezne!S19</f>
        <v>9</v>
      </c>
      <c r="AG21" s="74">
        <f t="shared" si="0"/>
        <v>720</v>
      </c>
      <c r="AH21" s="74">
        <f t="shared" si="44"/>
        <v>120</v>
      </c>
      <c r="AI21" s="74">
        <f t="shared" si="45"/>
        <v>600</v>
      </c>
      <c r="AL21">
        <f t="shared" si="1"/>
        <v>1</v>
      </c>
      <c r="AM21">
        <f t="shared" si="2"/>
        <v>1</v>
      </c>
      <c r="AN21">
        <f t="shared" si="3"/>
        <v>1</v>
      </c>
      <c r="AO21">
        <f t="shared" si="4"/>
        <v>1</v>
      </c>
      <c r="AP21">
        <f t="shared" si="5"/>
        <v>1</v>
      </c>
      <c r="AQ21">
        <f t="shared" si="6"/>
        <v>1</v>
      </c>
      <c r="AR21">
        <f t="shared" si="7"/>
        <v>1</v>
      </c>
      <c r="AS21">
        <f t="shared" si="8"/>
        <v>1</v>
      </c>
      <c r="AT21">
        <f t="shared" si="9"/>
        <v>1</v>
      </c>
      <c r="AU21">
        <f t="shared" si="10"/>
        <v>1</v>
      </c>
      <c r="AW21">
        <f t="shared" si="46"/>
        <v>0</v>
      </c>
      <c r="AX21">
        <f t="shared" si="11"/>
        <v>0</v>
      </c>
      <c r="AY21">
        <f t="shared" si="12"/>
        <v>0</v>
      </c>
      <c r="AZ21">
        <f t="shared" si="13"/>
        <v>0</v>
      </c>
      <c r="BA21">
        <f t="shared" si="14"/>
        <v>0</v>
      </c>
      <c r="BB21">
        <f t="shared" si="15"/>
        <v>0</v>
      </c>
      <c r="BC21">
        <f t="shared" si="16"/>
        <v>0</v>
      </c>
      <c r="BD21">
        <f t="shared" si="17"/>
        <v>0</v>
      </c>
      <c r="BE21">
        <f t="shared" si="18"/>
        <v>0</v>
      </c>
      <c r="BF21">
        <f t="shared" si="19"/>
        <v>0</v>
      </c>
      <c r="BI21">
        <f t="shared" si="20"/>
        <v>1</v>
      </c>
      <c r="BJ21">
        <f t="shared" si="21"/>
        <v>1</v>
      </c>
      <c r="BK21">
        <f t="shared" si="22"/>
        <v>1</v>
      </c>
      <c r="BL21">
        <f t="shared" si="23"/>
        <v>1</v>
      </c>
      <c r="BM21">
        <f t="shared" si="24"/>
        <v>1</v>
      </c>
      <c r="BN21">
        <f t="shared" si="25"/>
        <v>1</v>
      </c>
      <c r="BO21">
        <f t="shared" si="26"/>
        <v>1</v>
      </c>
      <c r="BP21">
        <f t="shared" si="27"/>
        <v>1</v>
      </c>
      <c r="BQ21">
        <f t="shared" si="28"/>
        <v>1</v>
      </c>
      <c r="BR21">
        <f t="shared" si="29"/>
        <v>1</v>
      </c>
      <c r="BT21">
        <f t="shared" si="47"/>
        <v>0</v>
      </c>
      <c r="BU21">
        <f t="shared" si="30"/>
        <v>0</v>
      </c>
      <c r="BV21">
        <f t="shared" si="31"/>
        <v>0</v>
      </c>
      <c r="BW21">
        <f t="shared" si="32"/>
        <v>0</v>
      </c>
      <c r="BX21">
        <f t="shared" si="33"/>
        <v>0</v>
      </c>
      <c r="BY21">
        <f t="shared" si="34"/>
        <v>0</v>
      </c>
      <c r="BZ21">
        <f t="shared" si="35"/>
        <v>0</v>
      </c>
      <c r="CA21">
        <f t="shared" si="36"/>
        <v>0</v>
      </c>
      <c r="CB21">
        <f t="shared" si="37"/>
        <v>0</v>
      </c>
      <c r="CC21">
        <f t="shared" si="38"/>
        <v>0</v>
      </c>
    </row>
    <row r="22" spans="2:81" ht="17.5" x14ac:dyDescent="0.35">
      <c r="B22" s="8">
        <f>'seznam druzstev'!D19</f>
        <v>0</v>
      </c>
      <c r="C22" s="83">
        <f>'1'!K23</f>
        <v>0</v>
      </c>
      <c r="D22" s="69">
        <f>'1'!F23</f>
        <v>0</v>
      </c>
      <c r="E22" s="46">
        <f>'2'!K23</f>
        <v>0</v>
      </c>
      <c r="F22" s="69">
        <f>'2'!F23</f>
        <v>0</v>
      </c>
      <c r="G22" s="46">
        <f>'3'!K23</f>
        <v>0</v>
      </c>
      <c r="H22" s="69">
        <f>'3'!F23</f>
        <v>0</v>
      </c>
      <c r="I22" s="46">
        <f>'4'!K23</f>
        <v>0</v>
      </c>
      <c r="J22" s="69">
        <f>'4'!F23</f>
        <v>0</v>
      </c>
      <c r="K22" s="46">
        <f>'5'!K23</f>
        <v>0</v>
      </c>
      <c r="L22" s="69">
        <f>'5'!F23</f>
        <v>0</v>
      </c>
      <c r="M22" s="46">
        <f>'6'!K23</f>
        <v>0</v>
      </c>
      <c r="N22" s="69">
        <f>'6'!F23</f>
        <v>0</v>
      </c>
      <c r="O22" s="46">
        <f>'7'!K23</f>
        <v>0</v>
      </c>
      <c r="P22" s="69">
        <f>'7'!F23</f>
        <v>0</v>
      </c>
      <c r="Q22" s="46">
        <f>'8'!K23</f>
        <v>0</v>
      </c>
      <c r="R22" s="69">
        <f>'8'!F23</f>
        <v>0</v>
      </c>
      <c r="S22" s="46">
        <f>'9'!K23</f>
        <v>0</v>
      </c>
      <c r="T22" s="69">
        <f>'9'!F23</f>
        <v>0</v>
      </c>
      <c r="U22" s="46">
        <f>'10'!K23</f>
        <v>0</v>
      </c>
      <c r="V22" s="69">
        <f>'10'!F23</f>
        <v>0</v>
      </c>
      <c r="W22" s="45">
        <f t="shared" si="39"/>
        <v>0</v>
      </c>
      <c r="X22" s="45">
        <f>_xlfn.RANK.EQ(W11:W25,W11:W25,)</f>
        <v>9</v>
      </c>
      <c r="Y22" s="58">
        <f>prubezne!O20</f>
        <v>0</v>
      </c>
      <c r="Z22" s="58">
        <f t="shared" si="40"/>
        <v>0</v>
      </c>
      <c r="AA22" s="58">
        <f t="shared" si="41"/>
        <v>120</v>
      </c>
      <c r="AB22" s="58">
        <f>prubezne!P20</f>
        <v>0</v>
      </c>
      <c r="AC22" s="58">
        <f t="shared" si="42"/>
        <v>0</v>
      </c>
      <c r="AD22" s="58">
        <f t="shared" si="43"/>
        <v>0</v>
      </c>
      <c r="AE22" s="58">
        <f>prubezne!R20</f>
        <v>0</v>
      </c>
      <c r="AF22" s="58">
        <f>prubezne!S20</f>
        <v>9</v>
      </c>
      <c r="AG22" s="58">
        <f t="shared" si="0"/>
        <v>720</v>
      </c>
      <c r="AH22" s="58">
        <f t="shared" si="44"/>
        <v>120</v>
      </c>
      <c r="AI22" s="58">
        <f t="shared" si="45"/>
        <v>600</v>
      </c>
      <c r="AL22">
        <f t="shared" si="1"/>
        <v>1</v>
      </c>
      <c r="AM22">
        <f t="shared" si="2"/>
        <v>1</v>
      </c>
      <c r="AN22">
        <f t="shared" si="3"/>
        <v>1</v>
      </c>
      <c r="AO22">
        <f t="shared" si="4"/>
        <v>1</v>
      </c>
      <c r="AP22">
        <f t="shared" si="5"/>
        <v>1</v>
      </c>
      <c r="AQ22">
        <f t="shared" si="6"/>
        <v>1</v>
      </c>
      <c r="AR22">
        <f t="shared" si="7"/>
        <v>1</v>
      </c>
      <c r="AS22">
        <f t="shared" si="8"/>
        <v>1</v>
      </c>
      <c r="AT22">
        <f t="shared" si="9"/>
        <v>1</v>
      </c>
      <c r="AU22">
        <f t="shared" si="10"/>
        <v>1</v>
      </c>
      <c r="AW22">
        <f t="shared" si="46"/>
        <v>0</v>
      </c>
      <c r="AX22">
        <f t="shared" si="11"/>
        <v>0</v>
      </c>
      <c r="AY22">
        <f t="shared" si="12"/>
        <v>0</v>
      </c>
      <c r="AZ22">
        <f t="shared" si="13"/>
        <v>0</v>
      </c>
      <c r="BA22">
        <f t="shared" si="14"/>
        <v>0</v>
      </c>
      <c r="BB22">
        <f t="shared" si="15"/>
        <v>0</v>
      </c>
      <c r="BC22">
        <f t="shared" si="16"/>
        <v>0</v>
      </c>
      <c r="BD22">
        <f t="shared" si="17"/>
        <v>0</v>
      </c>
      <c r="BE22">
        <f t="shared" si="18"/>
        <v>0</v>
      </c>
      <c r="BF22">
        <f t="shared" si="19"/>
        <v>0</v>
      </c>
      <c r="BI22">
        <f t="shared" si="20"/>
        <v>1</v>
      </c>
      <c r="BJ22">
        <f t="shared" si="21"/>
        <v>1</v>
      </c>
      <c r="BK22">
        <f t="shared" si="22"/>
        <v>1</v>
      </c>
      <c r="BL22">
        <f t="shared" si="23"/>
        <v>1</v>
      </c>
      <c r="BM22">
        <f t="shared" si="24"/>
        <v>1</v>
      </c>
      <c r="BN22">
        <f t="shared" si="25"/>
        <v>1</v>
      </c>
      <c r="BO22">
        <f t="shared" si="26"/>
        <v>1</v>
      </c>
      <c r="BP22">
        <f t="shared" si="27"/>
        <v>1</v>
      </c>
      <c r="BQ22">
        <f t="shared" si="28"/>
        <v>1</v>
      </c>
      <c r="BR22">
        <f t="shared" si="29"/>
        <v>1</v>
      </c>
      <c r="BT22">
        <f t="shared" si="47"/>
        <v>0</v>
      </c>
      <c r="BU22">
        <f t="shared" si="30"/>
        <v>0</v>
      </c>
      <c r="BV22">
        <f t="shared" si="31"/>
        <v>0</v>
      </c>
      <c r="BW22">
        <f t="shared" si="32"/>
        <v>0</v>
      </c>
      <c r="BX22">
        <f t="shared" si="33"/>
        <v>0</v>
      </c>
      <c r="BY22">
        <f t="shared" si="34"/>
        <v>0</v>
      </c>
      <c r="BZ22">
        <f t="shared" si="35"/>
        <v>0</v>
      </c>
      <c r="CA22">
        <f t="shared" si="36"/>
        <v>0</v>
      </c>
      <c r="CB22">
        <f t="shared" si="37"/>
        <v>0</v>
      </c>
      <c r="CC22">
        <f t="shared" si="38"/>
        <v>0</v>
      </c>
    </row>
    <row r="23" spans="2:81" ht="17.5" x14ac:dyDescent="0.35">
      <c r="B23" s="71">
        <f>'seznam druzstev'!D20</f>
        <v>0</v>
      </c>
      <c r="C23" s="84">
        <f>'1'!K24</f>
        <v>0</v>
      </c>
      <c r="D23" s="72">
        <f>'1'!F24</f>
        <v>0</v>
      </c>
      <c r="E23" s="85">
        <f>'2'!K24</f>
        <v>0</v>
      </c>
      <c r="F23" s="72">
        <f>'2'!F24</f>
        <v>0</v>
      </c>
      <c r="G23" s="85">
        <f>'3'!K24</f>
        <v>0</v>
      </c>
      <c r="H23" s="72">
        <f>'3'!F24</f>
        <v>0</v>
      </c>
      <c r="I23" s="85">
        <f>'4'!K24</f>
        <v>0</v>
      </c>
      <c r="J23" s="72">
        <f>'4'!F24</f>
        <v>0</v>
      </c>
      <c r="K23" s="85">
        <f>'5'!K24</f>
        <v>0</v>
      </c>
      <c r="L23" s="72">
        <f>'5'!F24</f>
        <v>0</v>
      </c>
      <c r="M23" s="85">
        <f>'6'!K24</f>
        <v>0</v>
      </c>
      <c r="N23" s="72">
        <f>'6'!F24</f>
        <v>0</v>
      </c>
      <c r="O23" s="85">
        <f>'7'!K24</f>
        <v>0</v>
      </c>
      <c r="P23" s="72">
        <f>'7'!F24</f>
        <v>0</v>
      </c>
      <c r="Q23" s="85">
        <f>'8'!K24</f>
        <v>0</v>
      </c>
      <c r="R23" s="72">
        <f>'8'!F24</f>
        <v>0</v>
      </c>
      <c r="S23" s="85">
        <f>'9'!K24</f>
        <v>0</v>
      </c>
      <c r="T23" s="72">
        <f>'9'!F24</f>
        <v>0</v>
      </c>
      <c r="U23" s="85">
        <f>'10'!K24</f>
        <v>0</v>
      </c>
      <c r="V23" s="72">
        <f>'10'!F24</f>
        <v>0</v>
      </c>
      <c r="W23" s="73">
        <f t="shared" si="39"/>
        <v>0</v>
      </c>
      <c r="X23" s="73">
        <f>_xlfn.RANK.EQ(W11:W25,W11:W25,)</f>
        <v>9</v>
      </c>
      <c r="Y23" s="74">
        <f>prubezne!O21</f>
        <v>0</v>
      </c>
      <c r="Z23" s="74">
        <f t="shared" si="40"/>
        <v>0</v>
      </c>
      <c r="AA23" s="74">
        <f t="shared" si="41"/>
        <v>120</v>
      </c>
      <c r="AB23" s="74">
        <f>prubezne!P21</f>
        <v>0</v>
      </c>
      <c r="AC23" s="74">
        <f t="shared" si="42"/>
        <v>0</v>
      </c>
      <c r="AD23" s="74">
        <f t="shared" si="43"/>
        <v>0</v>
      </c>
      <c r="AE23" s="74">
        <f>prubezne!R21</f>
        <v>0</v>
      </c>
      <c r="AF23" s="74">
        <f>prubezne!S21</f>
        <v>9</v>
      </c>
      <c r="AG23" s="74">
        <f t="shared" si="0"/>
        <v>720</v>
      </c>
      <c r="AH23" s="74">
        <f t="shared" si="44"/>
        <v>120</v>
      </c>
      <c r="AI23" s="74">
        <f t="shared" si="45"/>
        <v>600</v>
      </c>
      <c r="AL23">
        <f t="shared" si="1"/>
        <v>1</v>
      </c>
      <c r="AM23">
        <f t="shared" si="2"/>
        <v>1</v>
      </c>
      <c r="AN23">
        <f t="shared" si="3"/>
        <v>1</v>
      </c>
      <c r="AO23">
        <f t="shared" si="4"/>
        <v>1</v>
      </c>
      <c r="AP23">
        <f t="shared" si="5"/>
        <v>1</v>
      </c>
      <c r="AQ23">
        <f t="shared" si="6"/>
        <v>1</v>
      </c>
      <c r="AR23">
        <f t="shared" si="7"/>
        <v>1</v>
      </c>
      <c r="AS23">
        <f t="shared" si="8"/>
        <v>1</v>
      </c>
      <c r="AT23">
        <f t="shared" si="9"/>
        <v>1</v>
      </c>
      <c r="AU23">
        <f t="shared" si="10"/>
        <v>1</v>
      </c>
      <c r="AW23">
        <f t="shared" si="46"/>
        <v>0</v>
      </c>
      <c r="AX23">
        <f t="shared" si="11"/>
        <v>0</v>
      </c>
      <c r="AY23">
        <f t="shared" si="12"/>
        <v>0</v>
      </c>
      <c r="AZ23">
        <f t="shared" si="13"/>
        <v>0</v>
      </c>
      <c r="BA23">
        <f t="shared" si="14"/>
        <v>0</v>
      </c>
      <c r="BB23">
        <f t="shared" si="15"/>
        <v>0</v>
      </c>
      <c r="BC23">
        <f t="shared" si="16"/>
        <v>0</v>
      </c>
      <c r="BD23">
        <f t="shared" si="17"/>
        <v>0</v>
      </c>
      <c r="BE23">
        <f t="shared" si="18"/>
        <v>0</v>
      </c>
      <c r="BF23">
        <f t="shared" si="19"/>
        <v>0</v>
      </c>
      <c r="BI23">
        <f t="shared" si="20"/>
        <v>1</v>
      </c>
      <c r="BJ23">
        <f t="shared" si="21"/>
        <v>1</v>
      </c>
      <c r="BK23">
        <f t="shared" si="22"/>
        <v>1</v>
      </c>
      <c r="BL23">
        <f t="shared" si="23"/>
        <v>1</v>
      </c>
      <c r="BM23">
        <f t="shared" si="24"/>
        <v>1</v>
      </c>
      <c r="BN23">
        <f t="shared" si="25"/>
        <v>1</v>
      </c>
      <c r="BO23">
        <f t="shared" si="26"/>
        <v>1</v>
      </c>
      <c r="BP23">
        <f t="shared" si="27"/>
        <v>1</v>
      </c>
      <c r="BQ23">
        <f t="shared" si="28"/>
        <v>1</v>
      </c>
      <c r="BR23">
        <f t="shared" si="29"/>
        <v>1</v>
      </c>
      <c r="BT23">
        <f t="shared" si="47"/>
        <v>0</v>
      </c>
      <c r="BU23">
        <f t="shared" si="30"/>
        <v>0</v>
      </c>
      <c r="BV23">
        <f t="shared" si="31"/>
        <v>0</v>
      </c>
      <c r="BW23">
        <f t="shared" si="32"/>
        <v>0</v>
      </c>
      <c r="BX23">
        <f t="shared" si="33"/>
        <v>0</v>
      </c>
      <c r="BY23">
        <f t="shared" si="34"/>
        <v>0</v>
      </c>
      <c r="BZ23">
        <f t="shared" si="35"/>
        <v>0</v>
      </c>
      <c r="CA23">
        <f t="shared" si="36"/>
        <v>0</v>
      </c>
      <c r="CB23">
        <f t="shared" si="37"/>
        <v>0</v>
      </c>
      <c r="CC23">
        <f t="shared" si="38"/>
        <v>0</v>
      </c>
    </row>
    <row r="24" spans="2:81" ht="17.5" x14ac:dyDescent="0.35">
      <c r="B24" s="8">
        <f>'seznam druzstev'!D21</f>
        <v>0</v>
      </c>
      <c r="C24" s="83">
        <f>'1'!K25</f>
        <v>0</v>
      </c>
      <c r="D24" s="69">
        <f>'1'!F25</f>
        <v>0</v>
      </c>
      <c r="E24" s="46">
        <f>'2'!K25</f>
        <v>0</v>
      </c>
      <c r="F24" s="69">
        <f>'2'!F25</f>
        <v>0</v>
      </c>
      <c r="G24" s="46">
        <f>'3'!K25</f>
        <v>0</v>
      </c>
      <c r="H24" s="69">
        <f>'3'!F25</f>
        <v>0</v>
      </c>
      <c r="I24" s="46">
        <f>'4'!K25</f>
        <v>0</v>
      </c>
      <c r="J24" s="69">
        <f>'4'!F25</f>
        <v>0</v>
      </c>
      <c r="K24" s="46">
        <f>'5'!K25</f>
        <v>0</v>
      </c>
      <c r="L24" s="69">
        <f>'5'!F25</f>
        <v>0</v>
      </c>
      <c r="M24" s="46">
        <f>'6'!K25</f>
        <v>0</v>
      </c>
      <c r="N24" s="69">
        <f>'6'!F25</f>
        <v>0</v>
      </c>
      <c r="O24" s="46">
        <f>'7'!K25</f>
        <v>0</v>
      </c>
      <c r="P24" s="69">
        <f>'7'!F25</f>
        <v>0</v>
      </c>
      <c r="Q24" s="46">
        <f>'8'!K25</f>
        <v>0</v>
      </c>
      <c r="R24" s="69">
        <f>'8'!F25</f>
        <v>0</v>
      </c>
      <c r="S24" s="46">
        <f>'9'!K25</f>
        <v>0</v>
      </c>
      <c r="T24" s="69">
        <f>'9'!F25</f>
        <v>0</v>
      </c>
      <c r="U24" s="46">
        <f>'10'!K25</f>
        <v>0</v>
      </c>
      <c r="V24" s="69">
        <f>'10'!F25</f>
        <v>0</v>
      </c>
      <c r="W24" s="45">
        <f t="shared" si="39"/>
        <v>0</v>
      </c>
      <c r="X24" s="45">
        <f>_xlfn.RANK.EQ(W11:W25,W11:W25,)</f>
        <v>9</v>
      </c>
      <c r="Y24" s="58">
        <f>prubezne!O22</f>
        <v>0</v>
      </c>
      <c r="Z24" s="58">
        <f t="shared" si="40"/>
        <v>0</v>
      </c>
      <c r="AA24" s="58">
        <f t="shared" si="41"/>
        <v>120</v>
      </c>
      <c r="AB24" s="58">
        <f>prubezne!P22</f>
        <v>0</v>
      </c>
      <c r="AC24" s="58">
        <f t="shared" si="42"/>
        <v>0</v>
      </c>
      <c r="AD24" s="58">
        <f t="shared" si="43"/>
        <v>0</v>
      </c>
      <c r="AE24" s="58">
        <f>prubezne!R22</f>
        <v>0</v>
      </c>
      <c r="AF24" s="58">
        <f>prubezne!S22</f>
        <v>9</v>
      </c>
      <c r="AG24" s="58">
        <f t="shared" si="0"/>
        <v>720</v>
      </c>
      <c r="AH24" s="58">
        <f t="shared" si="44"/>
        <v>120</v>
      </c>
      <c r="AI24" s="58">
        <f t="shared" si="45"/>
        <v>600</v>
      </c>
      <c r="AL24">
        <f t="shared" si="1"/>
        <v>1</v>
      </c>
      <c r="AM24">
        <f t="shared" si="2"/>
        <v>1</v>
      </c>
      <c r="AN24">
        <f t="shared" si="3"/>
        <v>1</v>
      </c>
      <c r="AO24">
        <f t="shared" si="4"/>
        <v>1</v>
      </c>
      <c r="AP24">
        <f t="shared" si="5"/>
        <v>1</v>
      </c>
      <c r="AQ24">
        <f t="shared" si="6"/>
        <v>1</v>
      </c>
      <c r="AR24">
        <f t="shared" si="7"/>
        <v>1</v>
      </c>
      <c r="AS24">
        <f t="shared" si="8"/>
        <v>1</v>
      </c>
      <c r="AT24">
        <f t="shared" si="9"/>
        <v>1</v>
      </c>
      <c r="AU24">
        <f t="shared" si="10"/>
        <v>1</v>
      </c>
      <c r="AW24">
        <f t="shared" si="46"/>
        <v>0</v>
      </c>
      <c r="AX24">
        <f t="shared" si="11"/>
        <v>0</v>
      </c>
      <c r="AY24">
        <f t="shared" si="12"/>
        <v>0</v>
      </c>
      <c r="AZ24">
        <f t="shared" si="13"/>
        <v>0</v>
      </c>
      <c r="BA24">
        <f t="shared" si="14"/>
        <v>0</v>
      </c>
      <c r="BB24">
        <f t="shared" si="15"/>
        <v>0</v>
      </c>
      <c r="BC24">
        <f t="shared" si="16"/>
        <v>0</v>
      </c>
      <c r="BD24">
        <f t="shared" si="17"/>
        <v>0</v>
      </c>
      <c r="BE24">
        <f t="shared" si="18"/>
        <v>0</v>
      </c>
      <c r="BF24">
        <f t="shared" si="19"/>
        <v>0</v>
      </c>
      <c r="BI24">
        <f t="shared" si="20"/>
        <v>1</v>
      </c>
      <c r="BJ24">
        <f t="shared" si="21"/>
        <v>1</v>
      </c>
      <c r="BK24">
        <f t="shared" si="22"/>
        <v>1</v>
      </c>
      <c r="BL24">
        <f t="shared" si="23"/>
        <v>1</v>
      </c>
      <c r="BM24">
        <f t="shared" si="24"/>
        <v>1</v>
      </c>
      <c r="BN24">
        <f t="shared" si="25"/>
        <v>1</v>
      </c>
      <c r="BO24">
        <f t="shared" si="26"/>
        <v>1</v>
      </c>
      <c r="BP24">
        <f t="shared" si="27"/>
        <v>1</v>
      </c>
      <c r="BQ24">
        <f t="shared" si="28"/>
        <v>1</v>
      </c>
      <c r="BR24">
        <f t="shared" si="29"/>
        <v>1</v>
      </c>
      <c r="BT24">
        <f t="shared" si="47"/>
        <v>0</v>
      </c>
      <c r="BU24">
        <f t="shared" si="30"/>
        <v>0</v>
      </c>
      <c r="BV24">
        <f t="shared" si="31"/>
        <v>0</v>
      </c>
      <c r="BW24">
        <f t="shared" si="32"/>
        <v>0</v>
      </c>
      <c r="BX24">
        <f t="shared" si="33"/>
        <v>0</v>
      </c>
      <c r="BY24">
        <f t="shared" si="34"/>
        <v>0</v>
      </c>
      <c r="BZ24">
        <f t="shared" si="35"/>
        <v>0</v>
      </c>
      <c r="CA24">
        <f t="shared" si="36"/>
        <v>0</v>
      </c>
      <c r="CB24">
        <f t="shared" si="37"/>
        <v>0</v>
      </c>
      <c r="CC24">
        <f t="shared" si="38"/>
        <v>0</v>
      </c>
    </row>
    <row r="25" spans="2:81" ht="17.5" x14ac:dyDescent="0.35">
      <c r="B25" s="71">
        <f>'seznam druzstev'!D22</f>
        <v>0</v>
      </c>
      <c r="C25" s="84">
        <f>'1'!K26</f>
        <v>0</v>
      </c>
      <c r="D25" s="72">
        <f>'1'!F26</f>
        <v>0</v>
      </c>
      <c r="E25" s="85">
        <f>'2'!K26</f>
        <v>0</v>
      </c>
      <c r="F25" s="72">
        <f>'2'!F26</f>
        <v>0</v>
      </c>
      <c r="G25" s="85">
        <f>'3'!K26</f>
        <v>0</v>
      </c>
      <c r="H25" s="72">
        <f>'3'!F26</f>
        <v>0</v>
      </c>
      <c r="I25" s="85">
        <f>'4'!K26</f>
        <v>0</v>
      </c>
      <c r="J25" s="72">
        <f>'4'!F26</f>
        <v>0</v>
      </c>
      <c r="K25" s="85">
        <f>'5'!K26</f>
        <v>0</v>
      </c>
      <c r="L25" s="72">
        <f>'5'!F26</f>
        <v>0</v>
      </c>
      <c r="M25" s="85">
        <f>'6'!K26</f>
        <v>0</v>
      </c>
      <c r="N25" s="72">
        <f>'6'!F26</f>
        <v>0</v>
      </c>
      <c r="O25" s="85">
        <f>'7'!K26</f>
        <v>0</v>
      </c>
      <c r="P25" s="72">
        <f>'7'!F26</f>
        <v>0</v>
      </c>
      <c r="Q25" s="85">
        <f>'8'!K26</f>
        <v>0</v>
      </c>
      <c r="R25" s="72">
        <f>'8'!F26</f>
        <v>0</v>
      </c>
      <c r="S25" s="85">
        <f>'9'!K26</f>
        <v>0</v>
      </c>
      <c r="T25" s="72">
        <f>'9'!F26</f>
        <v>0</v>
      </c>
      <c r="U25" s="85">
        <f>'10'!K26</f>
        <v>0</v>
      </c>
      <c r="V25" s="72">
        <f>'10'!F26</f>
        <v>0</v>
      </c>
      <c r="W25" s="73">
        <f t="shared" si="39"/>
        <v>0</v>
      </c>
      <c r="X25" s="73">
        <f>_xlfn.RANK.EQ(W11:W25,W11:W25,)</f>
        <v>9</v>
      </c>
      <c r="Y25" s="74">
        <f>prubezne!O23</f>
        <v>0</v>
      </c>
      <c r="Z25" s="74">
        <f t="shared" si="40"/>
        <v>0</v>
      </c>
      <c r="AA25" s="74">
        <f t="shared" si="41"/>
        <v>120</v>
      </c>
      <c r="AB25" s="74">
        <f>prubezne!P23</f>
        <v>0</v>
      </c>
      <c r="AC25" s="74">
        <f t="shared" si="42"/>
        <v>0</v>
      </c>
      <c r="AD25" s="74">
        <f t="shared" si="43"/>
        <v>0</v>
      </c>
      <c r="AE25" s="74">
        <f>prubezne!R23</f>
        <v>0</v>
      </c>
      <c r="AF25" s="74">
        <f>prubezne!S23</f>
        <v>9</v>
      </c>
      <c r="AG25" s="74">
        <f t="shared" si="0"/>
        <v>720</v>
      </c>
      <c r="AH25" s="74">
        <f t="shared" si="44"/>
        <v>120</v>
      </c>
      <c r="AI25" s="74">
        <f t="shared" si="45"/>
        <v>600</v>
      </c>
      <c r="AL25">
        <f t="shared" si="1"/>
        <v>1</v>
      </c>
      <c r="AM25">
        <f t="shared" si="2"/>
        <v>1</v>
      </c>
      <c r="AN25">
        <f t="shared" si="3"/>
        <v>1</v>
      </c>
      <c r="AO25">
        <f t="shared" si="4"/>
        <v>1</v>
      </c>
      <c r="AP25">
        <f t="shared" si="5"/>
        <v>1</v>
      </c>
      <c r="AQ25">
        <f t="shared" si="6"/>
        <v>1</v>
      </c>
      <c r="AR25">
        <f t="shared" si="7"/>
        <v>1</v>
      </c>
      <c r="AS25">
        <f t="shared" si="8"/>
        <v>1</v>
      </c>
      <c r="AT25">
        <f t="shared" si="9"/>
        <v>1</v>
      </c>
      <c r="AU25">
        <f t="shared" si="10"/>
        <v>1</v>
      </c>
      <c r="AW25">
        <f t="shared" si="46"/>
        <v>0</v>
      </c>
      <c r="AX25">
        <f t="shared" si="11"/>
        <v>0</v>
      </c>
      <c r="AY25">
        <f t="shared" si="12"/>
        <v>0</v>
      </c>
      <c r="AZ25">
        <f t="shared" si="13"/>
        <v>0</v>
      </c>
      <c r="BA25">
        <f t="shared" si="14"/>
        <v>0</v>
      </c>
      <c r="BB25">
        <f t="shared" si="15"/>
        <v>0</v>
      </c>
      <c r="BC25">
        <f t="shared" si="16"/>
        <v>0</v>
      </c>
      <c r="BD25">
        <f t="shared" si="17"/>
        <v>0</v>
      </c>
      <c r="BE25">
        <f t="shared" si="18"/>
        <v>0</v>
      </c>
      <c r="BF25">
        <f t="shared" si="19"/>
        <v>0</v>
      </c>
      <c r="BI25">
        <f t="shared" si="20"/>
        <v>1</v>
      </c>
      <c r="BJ25">
        <f t="shared" si="21"/>
        <v>1</v>
      </c>
      <c r="BK25">
        <f t="shared" si="22"/>
        <v>1</v>
      </c>
      <c r="BL25">
        <f t="shared" si="23"/>
        <v>1</v>
      </c>
      <c r="BM25">
        <f t="shared" si="24"/>
        <v>1</v>
      </c>
      <c r="BN25">
        <f t="shared" si="25"/>
        <v>1</v>
      </c>
      <c r="BO25">
        <f t="shared" si="26"/>
        <v>1</v>
      </c>
      <c r="BP25">
        <f t="shared" si="27"/>
        <v>1</v>
      </c>
      <c r="BQ25">
        <f t="shared" si="28"/>
        <v>1</v>
      </c>
      <c r="BR25">
        <f t="shared" si="29"/>
        <v>1</v>
      </c>
      <c r="BT25">
        <f t="shared" si="47"/>
        <v>0</v>
      </c>
      <c r="BU25">
        <f t="shared" si="30"/>
        <v>0</v>
      </c>
      <c r="BV25">
        <f t="shared" si="31"/>
        <v>0</v>
      </c>
      <c r="BW25">
        <f t="shared" si="32"/>
        <v>0</v>
      </c>
      <c r="BX25">
        <f t="shared" si="33"/>
        <v>0</v>
      </c>
      <c r="BY25">
        <f t="shared" si="34"/>
        <v>0</v>
      </c>
      <c r="BZ25">
        <f t="shared" si="35"/>
        <v>0</v>
      </c>
      <c r="CA25">
        <f t="shared" si="36"/>
        <v>0</v>
      </c>
      <c r="CB25">
        <f t="shared" si="37"/>
        <v>0</v>
      </c>
      <c r="CC25">
        <f t="shared" si="38"/>
        <v>0</v>
      </c>
    </row>
    <row r="28" spans="2:81" hidden="1" x14ac:dyDescent="0.35">
      <c r="D28">
        <f>D11</f>
        <v>48.04</v>
      </c>
      <c r="E28">
        <f>IF(D28&gt;1,D28,120)</f>
        <v>48.04</v>
      </c>
      <c r="F28">
        <f>F11</f>
        <v>0</v>
      </c>
      <c r="G28">
        <f>IF(F28&gt;1,F28,120)</f>
        <v>120</v>
      </c>
      <c r="H28">
        <f>H11</f>
        <v>29.99</v>
      </c>
      <c r="I28">
        <f>IF(H28&gt;1,H28,120)</f>
        <v>29.99</v>
      </c>
      <c r="J28">
        <f>J11</f>
        <v>44.88</v>
      </c>
      <c r="K28">
        <f>IF(J28&gt;1,J28,120)</f>
        <v>44.88</v>
      </c>
      <c r="L28">
        <f>L11</f>
        <v>0</v>
      </c>
      <c r="M28">
        <f>IF(L28&gt;1,L28,120)</f>
        <v>120</v>
      </c>
      <c r="N28">
        <f>N11</f>
        <v>0</v>
      </c>
      <c r="O28">
        <f>IF(N28&gt;1,N28,120)</f>
        <v>120</v>
      </c>
      <c r="P28">
        <f>P11</f>
        <v>0</v>
      </c>
      <c r="Q28">
        <f>IF(P28&gt;1,P28,120)</f>
        <v>120</v>
      </c>
      <c r="R28">
        <f>R11</f>
        <v>0</v>
      </c>
      <c r="S28">
        <f>IF(R28&gt;1,R28,120)</f>
        <v>120</v>
      </c>
      <c r="T28">
        <f>T11</f>
        <v>0</v>
      </c>
      <c r="U28">
        <f>IF(T28&gt;1,T28,120)</f>
        <v>120</v>
      </c>
      <c r="V28">
        <f>V11</f>
        <v>0</v>
      </c>
      <c r="W28">
        <f>IF(V28&gt;1,V28,120)</f>
        <v>120</v>
      </c>
      <c r="Z28">
        <f>IF(Z11&gt;0,Z11,120)</f>
        <v>120</v>
      </c>
      <c r="AC28">
        <f t="shared" ref="AC28:AC29" si="48">IF(AC11&gt;0,AC11,120)</f>
        <v>120</v>
      </c>
      <c r="AE28">
        <f>IF(AI28&gt;7,AC28,0)</f>
        <v>0</v>
      </c>
      <c r="AI28">
        <f>prubezne!V9</f>
        <v>6</v>
      </c>
      <c r="AL28">
        <v>1</v>
      </c>
      <c r="AM28">
        <f>IF(AI28&gt;=AL28,1,0)</f>
        <v>1</v>
      </c>
    </row>
    <row r="29" spans="2:81" hidden="1" x14ac:dyDescent="0.35">
      <c r="D29">
        <f t="shared" ref="D29:D42" si="49">D12</f>
        <v>26.83</v>
      </c>
      <c r="E29">
        <f t="shared" ref="E29:E42" si="50">IF(D29&gt;1,D29,120)</f>
        <v>26.83</v>
      </c>
      <c r="F29">
        <f t="shared" ref="F29:F42" si="51">F12</f>
        <v>22.87</v>
      </c>
      <c r="G29">
        <f t="shared" ref="G29:G42" si="52">IF(F29&gt;1,F29,120)</f>
        <v>22.87</v>
      </c>
      <c r="H29">
        <f t="shared" ref="H29:H42" si="53">H12</f>
        <v>22.03</v>
      </c>
      <c r="I29">
        <f t="shared" ref="I29:I42" si="54">IF(H29&gt;1,H29,120)</f>
        <v>22.03</v>
      </c>
      <c r="J29">
        <f t="shared" ref="J29:J42" si="55">J12</f>
        <v>22.47</v>
      </c>
      <c r="K29">
        <f t="shared" ref="K29:K42" si="56">IF(J29&gt;1,J29,120)</f>
        <v>22.47</v>
      </c>
      <c r="L29">
        <f t="shared" ref="L29:L42" si="57">L12</f>
        <v>26.74</v>
      </c>
      <c r="M29">
        <f t="shared" ref="M29:M42" si="58">IF(L29&gt;1,L29,120)</f>
        <v>26.74</v>
      </c>
      <c r="N29">
        <f t="shared" ref="N29:N42" si="59">N12</f>
        <v>21.43</v>
      </c>
      <c r="O29">
        <f t="shared" ref="O29:O42" si="60">IF(N29&gt;1,N29,120)</f>
        <v>21.43</v>
      </c>
      <c r="P29">
        <f t="shared" ref="P29:P42" si="61">P12</f>
        <v>0</v>
      </c>
      <c r="Q29">
        <f t="shared" ref="Q29:Q42" si="62">IF(P29&gt;1,P29,120)</f>
        <v>120</v>
      </c>
      <c r="R29">
        <f t="shared" ref="R29:R42" si="63">R12</f>
        <v>0</v>
      </c>
      <c r="S29">
        <f t="shared" ref="S29:S42" si="64">IF(R29&gt;1,R29,120)</f>
        <v>120</v>
      </c>
      <c r="T29">
        <f t="shared" ref="T29:T42" si="65">T12</f>
        <v>0</v>
      </c>
      <c r="U29">
        <f t="shared" ref="U29:U42" si="66">IF(T29&gt;1,T29,120)</f>
        <v>120</v>
      </c>
      <c r="V29">
        <f t="shared" ref="V29:V42" si="67">V12</f>
        <v>0</v>
      </c>
      <c r="W29">
        <f t="shared" ref="W29:W42" si="68">IF(V29&gt;1,V29,120)</f>
        <v>120</v>
      </c>
      <c r="Z29">
        <f t="shared" ref="Z29:Z42" si="69">IF(Z12&gt;0,Z12,120)</f>
        <v>26.83</v>
      </c>
      <c r="AC29">
        <f t="shared" si="48"/>
        <v>120</v>
      </c>
      <c r="AE29">
        <f>IF(AI28&gt;7,AC29,0)</f>
        <v>0</v>
      </c>
      <c r="AI29">
        <v>120</v>
      </c>
      <c r="AL29">
        <v>2</v>
      </c>
      <c r="AM29">
        <f>IF(AI28&gt;=AL29,1,0)</f>
        <v>1</v>
      </c>
    </row>
    <row r="30" spans="2:81" hidden="1" x14ac:dyDescent="0.35">
      <c r="D30">
        <f t="shared" si="49"/>
        <v>25.8</v>
      </c>
      <c r="E30">
        <f t="shared" si="50"/>
        <v>25.8</v>
      </c>
      <c r="F30">
        <f t="shared" si="51"/>
        <v>20.73</v>
      </c>
      <c r="G30">
        <f t="shared" si="52"/>
        <v>20.73</v>
      </c>
      <c r="H30">
        <f t="shared" si="53"/>
        <v>21.12</v>
      </c>
      <c r="I30">
        <f t="shared" si="54"/>
        <v>21.12</v>
      </c>
      <c r="J30">
        <f t="shared" si="55"/>
        <v>24.34</v>
      </c>
      <c r="K30">
        <f t="shared" si="56"/>
        <v>24.34</v>
      </c>
      <c r="L30">
        <f t="shared" si="57"/>
        <v>18.86</v>
      </c>
      <c r="M30">
        <f t="shared" si="58"/>
        <v>18.86</v>
      </c>
      <c r="N30">
        <f t="shared" si="59"/>
        <v>28.08</v>
      </c>
      <c r="O30">
        <f t="shared" si="60"/>
        <v>28.08</v>
      </c>
      <c r="P30">
        <f t="shared" si="61"/>
        <v>0</v>
      </c>
      <c r="Q30">
        <f t="shared" si="62"/>
        <v>120</v>
      </c>
      <c r="R30">
        <f t="shared" si="63"/>
        <v>0</v>
      </c>
      <c r="S30">
        <f t="shared" si="64"/>
        <v>120</v>
      </c>
      <c r="T30">
        <f t="shared" si="65"/>
        <v>0</v>
      </c>
      <c r="U30">
        <f t="shared" si="66"/>
        <v>120</v>
      </c>
      <c r="V30">
        <f t="shared" si="67"/>
        <v>0</v>
      </c>
      <c r="W30">
        <f t="shared" si="68"/>
        <v>120</v>
      </c>
      <c r="Z30">
        <f t="shared" si="69"/>
        <v>21.12</v>
      </c>
      <c r="AC30">
        <f>IF(AC13&gt;0,AC13,120)</f>
        <v>120</v>
      </c>
      <c r="AE30">
        <f>IF(AI28&gt;7,AC30,0)</f>
        <v>0</v>
      </c>
      <c r="AL30">
        <v>3</v>
      </c>
      <c r="AM30">
        <f>IF(AI28&gt;=AL30,1,0)</f>
        <v>1</v>
      </c>
    </row>
    <row r="31" spans="2:81" hidden="1" x14ac:dyDescent="0.35">
      <c r="D31">
        <f t="shared" si="49"/>
        <v>27.36</v>
      </c>
      <c r="E31">
        <f t="shared" si="50"/>
        <v>27.36</v>
      </c>
      <c r="F31">
        <f t="shared" si="51"/>
        <v>18.11</v>
      </c>
      <c r="G31">
        <f t="shared" si="52"/>
        <v>18.11</v>
      </c>
      <c r="H31">
        <f t="shared" si="53"/>
        <v>25.08</v>
      </c>
      <c r="I31">
        <f t="shared" si="54"/>
        <v>25.08</v>
      </c>
      <c r="J31">
        <f t="shared" si="55"/>
        <v>17.55</v>
      </c>
      <c r="K31">
        <f t="shared" si="56"/>
        <v>17.55</v>
      </c>
      <c r="L31">
        <f t="shared" si="57"/>
        <v>43.22</v>
      </c>
      <c r="M31">
        <f t="shared" si="58"/>
        <v>43.22</v>
      </c>
      <c r="N31">
        <f t="shared" si="59"/>
        <v>16.96</v>
      </c>
      <c r="O31">
        <f t="shared" si="60"/>
        <v>16.96</v>
      </c>
      <c r="P31">
        <f t="shared" si="61"/>
        <v>0</v>
      </c>
      <c r="Q31">
        <f t="shared" si="62"/>
        <v>120</v>
      </c>
      <c r="R31">
        <f t="shared" si="63"/>
        <v>0</v>
      </c>
      <c r="S31">
        <f t="shared" si="64"/>
        <v>120</v>
      </c>
      <c r="T31">
        <f t="shared" si="65"/>
        <v>0</v>
      </c>
      <c r="U31">
        <f t="shared" si="66"/>
        <v>120</v>
      </c>
      <c r="V31">
        <f t="shared" si="67"/>
        <v>0</v>
      </c>
      <c r="W31">
        <f t="shared" si="68"/>
        <v>120</v>
      </c>
      <c r="Z31">
        <f t="shared" si="69"/>
        <v>43.22</v>
      </c>
      <c r="AC31">
        <f t="shared" ref="AC31:AC42" si="70">IF(AC14&gt;0,AC14,120)</f>
        <v>120</v>
      </c>
      <c r="AE31">
        <f>IF(AI28&gt;7,AC31,0)</f>
        <v>0</v>
      </c>
      <c r="AL31">
        <v>4</v>
      </c>
      <c r="AM31">
        <f>IF(AI28&gt;=AL31,1,0)</f>
        <v>1</v>
      </c>
    </row>
    <row r="32" spans="2:81" hidden="1" x14ac:dyDescent="0.35">
      <c r="D32">
        <f t="shared" si="49"/>
        <v>21.56</v>
      </c>
      <c r="E32">
        <f t="shared" si="50"/>
        <v>21.56</v>
      </c>
      <c r="F32">
        <f t="shared" si="51"/>
        <v>0</v>
      </c>
      <c r="G32">
        <f t="shared" si="52"/>
        <v>120</v>
      </c>
      <c r="H32">
        <f t="shared" si="53"/>
        <v>22.12</v>
      </c>
      <c r="I32">
        <f t="shared" si="54"/>
        <v>22.12</v>
      </c>
      <c r="J32">
        <f t="shared" si="55"/>
        <v>22.09</v>
      </c>
      <c r="K32">
        <f t="shared" si="56"/>
        <v>22.09</v>
      </c>
      <c r="L32">
        <f t="shared" si="57"/>
        <v>120</v>
      </c>
      <c r="M32">
        <f t="shared" si="58"/>
        <v>120</v>
      </c>
      <c r="N32">
        <f t="shared" si="59"/>
        <v>21.14</v>
      </c>
      <c r="O32">
        <f t="shared" si="60"/>
        <v>21.14</v>
      </c>
      <c r="P32">
        <f t="shared" si="61"/>
        <v>0</v>
      </c>
      <c r="Q32">
        <f t="shared" si="62"/>
        <v>120</v>
      </c>
      <c r="R32">
        <f t="shared" si="63"/>
        <v>0</v>
      </c>
      <c r="S32">
        <f t="shared" si="64"/>
        <v>120</v>
      </c>
      <c r="T32">
        <f t="shared" si="65"/>
        <v>0</v>
      </c>
      <c r="U32">
        <f t="shared" si="66"/>
        <v>120</v>
      </c>
      <c r="V32">
        <f t="shared" si="67"/>
        <v>0</v>
      </c>
      <c r="W32">
        <f t="shared" si="68"/>
        <v>120</v>
      </c>
      <c r="Z32">
        <f t="shared" si="69"/>
        <v>120</v>
      </c>
      <c r="AC32">
        <f t="shared" si="70"/>
        <v>120</v>
      </c>
      <c r="AE32">
        <f>IF(AI28&gt;7,AC32,0)</f>
        <v>0</v>
      </c>
      <c r="AL32">
        <v>5</v>
      </c>
      <c r="AM32">
        <f>IF(AI28&gt;=AL32,1,0)</f>
        <v>1</v>
      </c>
    </row>
    <row r="33" spans="4:39" hidden="1" x14ac:dyDescent="0.35">
      <c r="D33">
        <f t="shared" si="49"/>
        <v>0</v>
      </c>
      <c r="E33">
        <f t="shared" si="50"/>
        <v>120</v>
      </c>
      <c r="F33">
        <f t="shared" si="51"/>
        <v>0</v>
      </c>
      <c r="G33">
        <f t="shared" si="52"/>
        <v>120</v>
      </c>
      <c r="H33">
        <f t="shared" si="53"/>
        <v>0</v>
      </c>
      <c r="I33">
        <f t="shared" si="54"/>
        <v>120</v>
      </c>
      <c r="J33">
        <f t="shared" si="55"/>
        <v>0</v>
      </c>
      <c r="K33">
        <f t="shared" si="56"/>
        <v>120</v>
      </c>
      <c r="L33">
        <f t="shared" si="57"/>
        <v>0</v>
      </c>
      <c r="M33">
        <f t="shared" si="58"/>
        <v>120</v>
      </c>
      <c r="N33">
        <f t="shared" si="59"/>
        <v>0</v>
      </c>
      <c r="O33">
        <f t="shared" si="60"/>
        <v>120</v>
      </c>
      <c r="P33">
        <f t="shared" si="61"/>
        <v>0</v>
      </c>
      <c r="Q33">
        <f t="shared" si="62"/>
        <v>120</v>
      </c>
      <c r="R33">
        <f t="shared" si="63"/>
        <v>0</v>
      </c>
      <c r="S33">
        <f t="shared" si="64"/>
        <v>120</v>
      </c>
      <c r="T33">
        <f t="shared" si="65"/>
        <v>0</v>
      </c>
      <c r="U33">
        <f t="shared" si="66"/>
        <v>120</v>
      </c>
      <c r="V33">
        <f t="shared" si="67"/>
        <v>0</v>
      </c>
      <c r="W33">
        <f t="shared" si="68"/>
        <v>120</v>
      </c>
      <c r="Z33">
        <f t="shared" si="69"/>
        <v>120</v>
      </c>
      <c r="AC33">
        <f t="shared" si="70"/>
        <v>120</v>
      </c>
      <c r="AE33">
        <f>IF(AI28&gt;7,AC33,0)</f>
        <v>0</v>
      </c>
      <c r="AL33">
        <v>6</v>
      </c>
      <c r="AM33">
        <f>IF(AI28&gt;=AL33,1,0)</f>
        <v>1</v>
      </c>
    </row>
    <row r="34" spans="4:39" hidden="1" x14ac:dyDescent="0.35">
      <c r="D34">
        <f t="shared" si="49"/>
        <v>0</v>
      </c>
      <c r="E34">
        <f t="shared" si="50"/>
        <v>120</v>
      </c>
      <c r="F34">
        <f t="shared" si="51"/>
        <v>120</v>
      </c>
      <c r="G34">
        <f t="shared" si="52"/>
        <v>120</v>
      </c>
      <c r="H34">
        <f t="shared" si="53"/>
        <v>21.12</v>
      </c>
      <c r="I34">
        <f t="shared" si="54"/>
        <v>21.12</v>
      </c>
      <c r="J34">
        <f t="shared" si="55"/>
        <v>68.5</v>
      </c>
      <c r="K34">
        <f t="shared" si="56"/>
        <v>68.5</v>
      </c>
      <c r="L34">
        <f t="shared" si="57"/>
        <v>20.77</v>
      </c>
      <c r="M34">
        <f t="shared" si="58"/>
        <v>20.77</v>
      </c>
      <c r="N34">
        <f t="shared" si="59"/>
        <v>28.84</v>
      </c>
      <c r="O34">
        <f t="shared" si="60"/>
        <v>28.84</v>
      </c>
      <c r="P34">
        <f t="shared" si="61"/>
        <v>0</v>
      </c>
      <c r="Q34">
        <f t="shared" si="62"/>
        <v>120</v>
      </c>
      <c r="R34">
        <f t="shared" si="63"/>
        <v>0</v>
      </c>
      <c r="S34">
        <f t="shared" si="64"/>
        <v>120</v>
      </c>
      <c r="T34">
        <f t="shared" si="65"/>
        <v>0</v>
      </c>
      <c r="U34">
        <f t="shared" si="66"/>
        <v>120</v>
      </c>
      <c r="V34">
        <f t="shared" si="67"/>
        <v>0</v>
      </c>
      <c r="W34">
        <f t="shared" si="68"/>
        <v>120</v>
      </c>
      <c r="Z34">
        <f t="shared" si="69"/>
        <v>120</v>
      </c>
      <c r="AC34">
        <f t="shared" si="70"/>
        <v>120</v>
      </c>
      <c r="AE34">
        <f>IF(AI28&gt;7,AC34,0)</f>
        <v>0</v>
      </c>
      <c r="AL34">
        <v>7</v>
      </c>
      <c r="AM34">
        <f>IF(AI28&gt;=AL34,1,0)</f>
        <v>0</v>
      </c>
    </row>
    <row r="35" spans="4:39" hidden="1" x14ac:dyDescent="0.35">
      <c r="D35">
        <f t="shared" si="49"/>
        <v>67.150000000000006</v>
      </c>
      <c r="E35">
        <f t="shared" si="50"/>
        <v>67.150000000000006</v>
      </c>
      <c r="F35">
        <f t="shared" si="51"/>
        <v>0</v>
      </c>
      <c r="G35">
        <f t="shared" si="52"/>
        <v>120</v>
      </c>
      <c r="H35">
        <f t="shared" si="53"/>
        <v>34.58</v>
      </c>
      <c r="I35">
        <f t="shared" si="54"/>
        <v>34.58</v>
      </c>
      <c r="J35">
        <f t="shared" si="55"/>
        <v>47.29</v>
      </c>
      <c r="K35">
        <f t="shared" si="56"/>
        <v>47.29</v>
      </c>
      <c r="L35">
        <f t="shared" si="57"/>
        <v>0</v>
      </c>
      <c r="M35">
        <f t="shared" si="58"/>
        <v>120</v>
      </c>
      <c r="N35">
        <f t="shared" si="59"/>
        <v>86.17</v>
      </c>
      <c r="O35">
        <f t="shared" si="60"/>
        <v>86.17</v>
      </c>
      <c r="P35">
        <f t="shared" si="61"/>
        <v>0</v>
      </c>
      <c r="Q35">
        <f t="shared" si="62"/>
        <v>120</v>
      </c>
      <c r="R35">
        <f t="shared" si="63"/>
        <v>0</v>
      </c>
      <c r="S35">
        <f t="shared" si="64"/>
        <v>120</v>
      </c>
      <c r="T35">
        <f t="shared" si="65"/>
        <v>0</v>
      </c>
      <c r="U35">
        <f t="shared" si="66"/>
        <v>120</v>
      </c>
      <c r="V35">
        <f t="shared" si="67"/>
        <v>0</v>
      </c>
      <c r="W35">
        <f t="shared" si="68"/>
        <v>120</v>
      </c>
      <c r="Z35">
        <f t="shared" si="69"/>
        <v>120</v>
      </c>
      <c r="AC35">
        <f t="shared" si="70"/>
        <v>120</v>
      </c>
      <c r="AE35">
        <f>IF(AI28&gt;7,AC35,0)</f>
        <v>0</v>
      </c>
      <c r="AL35">
        <v>8</v>
      </c>
      <c r="AM35">
        <f>IF(AI28&gt;=AL35,1,0)</f>
        <v>0</v>
      </c>
    </row>
    <row r="36" spans="4:39" hidden="1" x14ac:dyDescent="0.35">
      <c r="D36">
        <f t="shared" si="49"/>
        <v>0</v>
      </c>
      <c r="E36">
        <f t="shared" si="50"/>
        <v>120</v>
      </c>
      <c r="F36">
        <f t="shared" si="51"/>
        <v>0</v>
      </c>
      <c r="G36">
        <f t="shared" si="52"/>
        <v>120</v>
      </c>
      <c r="H36">
        <f t="shared" si="53"/>
        <v>0</v>
      </c>
      <c r="I36">
        <f t="shared" si="54"/>
        <v>120</v>
      </c>
      <c r="J36">
        <f t="shared" si="55"/>
        <v>0</v>
      </c>
      <c r="K36">
        <f t="shared" si="56"/>
        <v>120</v>
      </c>
      <c r="L36">
        <f t="shared" si="57"/>
        <v>0</v>
      </c>
      <c r="M36">
        <f t="shared" si="58"/>
        <v>120</v>
      </c>
      <c r="N36">
        <f t="shared" si="59"/>
        <v>28.75</v>
      </c>
      <c r="O36">
        <f t="shared" si="60"/>
        <v>28.75</v>
      </c>
      <c r="P36">
        <f t="shared" si="61"/>
        <v>0</v>
      </c>
      <c r="Q36">
        <f t="shared" si="62"/>
        <v>120</v>
      </c>
      <c r="R36">
        <f t="shared" si="63"/>
        <v>0</v>
      </c>
      <c r="S36">
        <f t="shared" si="64"/>
        <v>120</v>
      </c>
      <c r="T36">
        <f t="shared" si="65"/>
        <v>0</v>
      </c>
      <c r="U36">
        <f t="shared" si="66"/>
        <v>120</v>
      </c>
      <c r="V36">
        <f t="shared" si="67"/>
        <v>0</v>
      </c>
      <c r="W36">
        <f t="shared" si="68"/>
        <v>120</v>
      </c>
      <c r="Z36">
        <f t="shared" si="69"/>
        <v>120</v>
      </c>
      <c r="AC36">
        <f t="shared" si="70"/>
        <v>120</v>
      </c>
      <c r="AE36">
        <f>IF(AI28&gt;7,AC36,0)</f>
        <v>0</v>
      </c>
      <c r="AL36">
        <v>9</v>
      </c>
      <c r="AM36">
        <f>IF(AI28&gt;=AL36,1,0)</f>
        <v>0</v>
      </c>
    </row>
    <row r="37" spans="4:39" hidden="1" x14ac:dyDescent="0.35">
      <c r="D37">
        <f t="shared" si="49"/>
        <v>0</v>
      </c>
      <c r="E37">
        <f t="shared" si="50"/>
        <v>120</v>
      </c>
      <c r="F37">
        <f t="shared" si="51"/>
        <v>0</v>
      </c>
      <c r="G37">
        <f t="shared" si="52"/>
        <v>120</v>
      </c>
      <c r="H37">
        <f t="shared" si="53"/>
        <v>0</v>
      </c>
      <c r="I37">
        <f t="shared" si="54"/>
        <v>120</v>
      </c>
      <c r="J37">
        <f t="shared" si="55"/>
        <v>0</v>
      </c>
      <c r="K37">
        <f t="shared" si="56"/>
        <v>120</v>
      </c>
      <c r="L37">
        <f t="shared" si="57"/>
        <v>0</v>
      </c>
      <c r="M37">
        <f t="shared" si="58"/>
        <v>120</v>
      </c>
      <c r="N37">
        <f t="shared" si="59"/>
        <v>0</v>
      </c>
      <c r="O37">
        <f t="shared" si="60"/>
        <v>120</v>
      </c>
      <c r="P37">
        <f t="shared" si="61"/>
        <v>0</v>
      </c>
      <c r="Q37">
        <f t="shared" si="62"/>
        <v>120</v>
      </c>
      <c r="R37">
        <f t="shared" si="63"/>
        <v>0</v>
      </c>
      <c r="S37">
        <f t="shared" si="64"/>
        <v>120</v>
      </c>
      <c r="T37">
        <f t="shared" si="65"/>
        <v>0</v>
      </c>
      <c r="U37">
        <f t="shared" si="66"/>
        <v>120</v>
      </c>
      <c r="V37">
        <f t="shared" si="67"/>
        <v>0</v>
      </c>
      <c r="W37">
        <f t="shared" si="68"/>
        <v>120</v>
      </c>
      <c r="Z37">
        <f t="shared" si="69"/>
        <v>120</v>
      </c>
      <c r="AC37">
        <f t="shared" si="70"/>
        <v>120</v>
      </c>
      <c r="AE37">
        <f>IF(AI28&gt;7,AC37,0)</f>
        <v>0</v>
      </c>
      <c r="AL37">
        <v>10</v>
      </c>
      <c r="AM37">
        <f>IF(AI28&gt;=AL37,1,0)</f>
        <v>0</v>
      </c>
    </row>
    <row r="38" spans="4:39" hidden="1" x14ac:dyDescent="0.35">
      <c r="D38">
        <f t="shared" si="49"/>
        <v>0</v>
      </c>
      <c r="E38">
        <f t="shared" si="50"/>
        <v>120</v>
      </c>
      <c r="F38">
        <f t="shared" si="51"/>
        <v>0</v>
      </c>
      <c r="G38">
        <f t="shared" si="52"/>
        <v>120</v>
      </c>
      <c r="H38">
        <f t="shared" si="53"/>
        <v>0</v>
      </c>
      <c r="I38">
        <f t="shared" si="54"/>
        <v>120</v>
      </c>
      <c r="J38">
        <f t="shared" si="55"/>
        <v>0</v>
      </c>
      <c r="K38">
        <f t="shared" si="56"/>
        <v>120</v>
      </c>
      <c r="L38">
        <f t="shared" si="57"/>
        <v>0</v>
      </c>
      <c r="M38">
        <f t="shared" si="58"/>
        <v>120</v>
      </c>
      <c r="N38">
        <f t="shared" si="59"/>
        <v>0</v>
      </c>
      <c r="O38">
        <f t="shared" si="60"/>
        <v>120</v>
      </c>
      <c r="P38">
        <f t="shared" si="61"/>
        <v>0</v>
      </c>
      <c r="Q38">
        <f t="shared" si="62"/>
        <v>120</v>
      </c>
      <c r="R38">
        <f t="shared" si="63"/>
        <v>0</v>
      </c>
      <c r="S38">
        <f t="shared" si="64"/>
        <v>120</v>
      </c>
      <c r="T38">
        <f t="shared" si="65"/>
        <v>0</v>
      </c>
      <c r="U38">
        <f t="shared" si="66"/>
        <v>120</v>
      </c>
      <c r="V38">
        <f t="shared" si="67"/>
        <v>0</v>
      </c>
      <c r="W38">
        <f t="shared" si="68"/>
        <v>120</v>
      </c>
      <c r="Z38">
        <f t="shared" si="69"/>
        <v>120</v>
      </c>
      <c r="AC38">
        <f t="shared" si="70"/>
        <v>120</v>
      </c>
      <c r="AE38">
        <f>IF(AI28&gt;7,AC38,0)</f>
        <v>0</v>
      </c>
    </row>
    <row r="39" spans="4:39" hidden="1" x14ac:dyDescent="0.35">
      <c r="D39">
        <f t="shared" si="49"/>
        <v>0</v>
      </c>
      <c r="E39">
        <f t="shared" si="50"/>
        <v>120</v>
      </c>
      <c r="F39">
        <f t="shared" si="51"/>
        <v>0</v>
      </c>
      <c r="G39">
        <f t="shared" si="52"/>
        <v>120</v>
      </c>
      <c r="H39">
        <f t="shared" si="53"/>
        <v>0</v>
      </c>
      <c r="I39">
        <f t="shared" si="54"/>
        <v>120</v>
      </c>
      <c r="J39">
        <f t="shared" si="55"/>
        <v>0</v>
      </c>
      <c r="K39">
        <f t="shared" si="56"/>
        <v>120</v>
      </c>
      <c r="L39">
        <f t="shared" si="57"/>
        <v>0</v>
      </c>
      <c r="M39">
        <f t="shared" si="58"/>
        <v>120</v>
      </c>
      <c r="N39">
        <f t="shared" si="59"/>
        <v>0</v>
      </c>
      <c r="O39">
        <f t="shared" si="60"/>
        <v>120</v>
      </c>
      <c r="P39">
        <f t="shared" si="61"/>
        <v>0</v>
      </c>
      <c r="Q39">
        <f t="shared" si="62"/>
        <v>120</v>
      </c>
      <c r="R39">
        <f t="shared" si="63"/>
        <v>0</v>
      </c>
      <c r="S39">
        <f t="shared" si="64"/>
        <v>120</v>
      </c>
      <c r="T39">
        <f t="shared" si="65"/>
        <v>0</v>
      </c>
      <c r="U39">
        <f t="shared" si="66"/>
        <v>120</v>
      </c>
      <c r="V39">
        <f t="shared" si="67"/>
        <v>0</v>
      </c>
      <c r="W39">
        <f t="shared" si="68"/>
        <v>120</v>
      </c>
      <c r="Z39">
        <f t="shared" si="69"/>
        <v>120</v>
      </c>
      <c r="AC39">
        <f t="shared" si="70"/>
        <v>120</v>
      </c>
      <c r="AE39">
        <f>IF(AI28&gt;7,AC39,0)</f>
        <v>0</v>
      </c>
    </row>
    <row r="40" spans="4:39" hidden="1" x14ac:dyDescent="0.35">
      <c r="D40">
        <f t="shared" si="49"/>
        <v>0</v>
      </c>
      <c r="E40">
        <f t="shared" si="50"/>
        <v>120</v>
      </c>
      <c r="F40">
        <f t="shared" si="51"/>
        <v>0</v>
      </c>
      <c r="G40">
        <f t="shared" si="52"/>
        <v>120</v>
      </c>
      <c r="H40">
        <f t="shared" si="53"/>
        <v>0</v>
      </c>
      <c r="I40">
        <f t="shared" si="54"/>
        <v>120</v>
      </c>
      <c r="J40">
        <f t="shared" si="55"/>
        <v>0</v>
      </c>
      <c r="K40">
        <f t="shared" si="56"/>
        <v>120</v>
      </c>
      <c r="L40">
        <f t="shared" si="57"/>
        <v>0</v>
      </c>
      <c r="M40">
        <f t="shared" si="58"/>
        <v>120</v>
      </c>
      <c r="N40">
        <f t="shared" si="59"/>
        <v>0</v>
      </c>
      <c r="O40">
        <f t="shared" si="60"/>
        <v>120</v>
      </c>
      <c r="P40">
        <f t="shared" si="61"/>
        <v>0</v>
      </c>
      <c r="Q40">
        <f t="shared" si="62"/>
        <v>120</v>
      </c>
      <c r="R40">
        <f t="shared" si="63"/>
        <v>0</v>
      </c>
      <c r="S40">
        <f t="shared" si="64"/>
        <v>120</v>
      </c>
      <c r="T40">
        <f t="shared" si="65"/>
        <v>0</v>
      </c>
      <c r="U40">
        <f t="shared" si="66"/>
        <v>120</v>
      </c>
      <c r="V40">
        <f t="shared" si="67"/>
        <v>0</v>
      </c>
      <c r="W40">
        <f t="shared" si="68"/>
        <v>120</v>
      </c>
      <c r="Z40">
        <f t="shared" si="69"/>
        <v>120</v>
      </c>
      <c r="AC40">
        <f t="shared" si="70"/>
        <v>120</v>
      </c>
      <c r="AE40">
        <f>IF(AI28&gt;7,AC40,0)</f>
        <v>0</v>
      </c>
    </row>
    <row r="41" spans="4:39" hidden="1" x14ac:dyDescent="0.35">
      <c r="D41">
        <f t="shared" si="49"/>
        <v>0</v>
      </c>
      <c r="E41">
        <f t="shared" si="50"/>
        <v>120</v>
      </c>
      <c r="F41">
        <f t="shared" si="51"/>
        <v>0</v>
      </c>
      <c r="G41">
        <f t="shared" si="52"/>
        <v>120</v>
      </c>
      <c r="H41">
        <f t="shared" si="53"/>
        <v>0</v>
      </c>
      <c r="I41">
        <f t="shared" si="54"/>
        <v>120</v>
      </c>
      <c r="J41">
        <f t="shared" si="55"/>
        <v>0</v>
      </c>
      <c r="K41">
        <f t="shared" si="56"/>
        <v>120</v>
      </c>
      <c r="L41">
        <f t="shared" si="57"/>
        <v>0</v>
      </c>
      <c r="M41">
        <f t="shared" si="58"/>
        <v>120</v>
      </c>
      <c r="N41">
        <f t="shared" si="59"/>
        <v>0</v>
      </c>
      <c r="O41">
        <f t="shared" si="60"/>
        <v>120</v>
      </c>
      <c r="P41">
        <f t="shared" si="61"/>
        <v>0</v>
      </c>
      <c r="Q41">
        <f t="shared" si="62"/>
        <v>120</v>
      </c>
      <c r="R41">
        <f t="shared" si="63"/>
        <v>0</v>
      </c>
      <c r="S41">
        <f t="shared" si="64"/>
        <v>120</v>
      </c>
      <c r="T41">
        <f t="shared" si="65"/>
        <v>0</v>
      </c>
      <c r="U41">
        <f t="shared" si="66"/>
        <v>120</v>
      </c>
      <c r="V41">
        <f t="shared" si="67"/>
        <v>0</v>
      </c>
      <c r="W41">
        <f t="shared" si="68"/>
        <v>120</v>
      </c>
      <c r="Z41">
        <f t="shared" si="69"/>
        <v>120</v>
      </c>
      <c r="AC41">
        <f t="shared" si="70"/>
        <v>120</v>
      </c>
      <c r="AE41">
        <f>IF(AI28&gt;7,AC41,0)</f>
        <v>0</v>
      </c>
    </row>
    <row r="42" spans="4:39" hidden="1" x14ac:dyDescent="0.35">
      <c r="D42">
        <f t="shared" si="49"/>
        <v>0</v>
      </c>
      <c r="E42">
        <f t="shared" si="50"/>
        <v>120</v>
      </c>
      <c r="F42">
        <f t="shared" si="51"/>
        <v>0</v>
      </c>
      <c r="G42">
        <f t="shared" si="52"/>
        <v>120</v>
      </c>
      <c r="H42">
        <f t="shared" si="53"/>
        <v>0</v>
      </c>
      <c r="I42">
        <f t="shared" si="54"/>
        <v>120</v>
      </c>
      <c r="J42">
        <f t="shared" si="55"/>
        <v>0</v>
      </c>
      <c r="K42">
        <f t="shared" si="56"/>
        <v>120</v>
      </c>
      <c r="L42">
        <f t="shared" si="57"/>
        <v>0</v>
      </c>
      <c r="M42">
        <f t="shared" si="58"/>
        <v>120</v>
      </c>
      <c r="N42">
        <f t="shared" si="59"/>
        <v>0</v>
      </c>
      <c r="O42">
        <f t="shared" si="60"/>
        <v>120</v>
      </c>
      <c r="P42">
        <f t="shared" si="61"/>
        <v>0</v>
      </c>
      <c r="Q42">
        <f t="shared" si="62"/>
        <v>120</v>
      </c>
      <c r="R42">
        <f t="shared" si="63"/>
        <v>0</v>
      </c>
      <c r="S42">
        <f t="shared" si="64"/>
        <v>120</v>
      </c>
      <c r="T42">
        <f t="shared" si="65"/>
        <v>0</v>
      </c>
      <c r="U42">
        <f t="shared" si="66"/>
        <v>120</v>
      </c>
      <c r="V42">
        <f t="shared" si="67"/>
        <v>0</v>
      </c>
      <c r="W42">
        <f t="shared" si="68"/>
        <v>120</v>
      </c>
      <c r="Z42">
        <f t="shared" si="69"/>
        <v>120</v>
      </c>
      <c r="AC42">
        <f t="shared" si="70"/>
        <v>120</v>
      </c>
      <c r="AE42">
        <f>IF(AI28&gt;7,AC42,0)</f>
        <v>0</v>
      </c>
    </row>
    <row r="43" spans="4:39" hidden="1" x14ac:dyDescent="0.35">
      <c r="Z43" t="s">
        <v>67</v>
      </c>
    </row>
    <row r="44" spans="4:39" hidden="1" x14ac:dyDescent="0.35">
      <c r="E44">
        <f>PRODUCT(E28,AM28)</f>
        <v>48.04</v>
      </c>
      <c r="G44">
        <f>PRODUCT(G28,AM29)</f>
        <v>120</v>
      </c>
      <c r="I44">
        <f>PRODUCT(I28,AM30)</f>
        <v>29.99</v>
      </c>
      <c r="K44">
        <f>PRODUCT(K28,AM31)</f>
        <v>44.88</v>
      </c>
      <c r="M44">
        <f>PRODUCT(M28,AM32)</f>
        <v>120</v>
      </c>
      <c r="O44">
        <f>PRODUCT(O28,AM33)</f>
        <v>120</v>
      </c>
      <c r="Q44">
        <f>PRODUCT(Q28,AM34)</f>
        <v>0</v>
      </c>
      <c r="S44">
        <f>PRODUCT(S28,AM35)</f>
        <v>0</v>
      </c>
      <c r="U44">
        <f>PRODUCT(U28,AM36)</f>
        <v>0</v>
      </c>
      <c r="W44">
        <f>PRODUCT(W28,AM37)</f>
        <v>0</v>
      </c>
      <c r="Z44">
        <f t="shared" ref="Z44:Z58" si="71">SUM(E44,G44,I44,K44,M44,O44,Q44,S44,U44,W44)</f>
        <v>482.90999999999997</v>
      </c>
    </row>
    <row r="45" spans="4:39" hidden="1" x14ac:dyDescent="0.35">
      <c r="E45">
        <f>PRODUCT(E29,AM28)</f>
        <v>26.83</v>
      </c>
      <c r="G45">
        <f>PRODUCT(G29,AM29)</f>
        <v>22.87</v>
      </c>
      <c r="I45">
        <f>PRODUCT(I29,AM30)</f>
        <v>22.03</v>
      </c>
      <c r="K45">
        <f>PRODUCT(K29,AM31)</f>
        <v>22.47</v>
      </c>
      <c r="M45">
        <f>PRODUCT(M29,AM32)</f>
        <v>26.74</v>
      </c>
      <c r="O45">
        <f>PRODUCT(O29,AM33)</f>
        <v>21.43</v>
      </c>
      <c r="Q45">
        <f>PRODUCT(Q29,AM34)</f>
        <v>0</v>
      </c>
      <c r="S45">
        <f>PRODUCT(S29,AM35)</f>
        <v>0</v>
      </c>
      <c r="U45">
        <f>PRODUCT(U29,AM36)</f>
        <v>0</v>
      </c>
      <c r="W45">
        <f>PRODUCT(W29,AM37)</f>
        <v>0</v>
      </c>
      <c r="Z45">
        <f t="shared" si="71"/>
        <v>142.37</v>
      </c>
    </row>
    <row r="46" spans="4:39" hidden="1" x14ac:dyDescent="0.35">
      <c r="E46">
        <f>PRODUCT(E30,AM28)</f>
        <v>25.8</v>
      </c>
      <c r="G46">
        <f>PRODUCT(G30,AM29)</f>
        <v>20.73</v>
      </c>
      <c r="I46">
        <f>PRODUCT(I30,AM30)</f>
        <v>21.12</v>
      </c>
      <c r="K46">
        <f>PRODUCT(K30,AM31)</f>
        <v>24.34</v>
      </c>
      <c r="M46">
        <f>PRODUCT(M30,AM32)</f>
        <v>18.86</v>
      </c>
      <c r="O46">
        <f>PRODUCT(O30,AM33)</f>
        <v>28.08</v>
      </c>
      <c r="Q46">
        <f>PRODUCT(Q30,AM34)</f>
        <v>0</v>
      </c>
      <c r="S46">
        <f>PRODUCT(S30,AM35)</f>
        <v>0</v>
      </c>
      <c r="U46">
        <f>PRODUCT(U30,AM36)</f>
        <v>0</v>
      </c>
      <c r="W46">
        <f>PRODUCT(W30,AM37)</f>
        <v>0</v>
      </c>
      <c r="Z46">
        <f t="shared" si="71"/>
        <v>138.93</v>
      </c>
    </row>
    <row r="47" spans="4:39" hidden="1" x14ac:dyDescent="0.35">
      <c r="E47">
        <f>PRODUCT(E31,AM28)</f>
        <v>27.36</v>
      </c>
      <c r="G47">
        <f>PRODUCT(G31,AM29)</f>
        <v>18.11</v>
      </c>
      <c r="I47">
        <f>PRODUCT(I31,AM30)</f>
        <v>25.08</v>
      </c>
      <c r="K47">
        <f>PRODUCT(K31,AM31)</f>
        <v>17.55</v>
      </c>
      <c r="M47">
        <f>PRODUCT(M31,AM32)</f>
        <v>43.22</v>
      </c>
      <c r="O47">
        <f>PRODUCT(O31,AM33)</f>
        <v>16.96</v>
      </c>
      <c r="Q47">
        <f>PRODUCT(Q31,AM34)</f>
        <v>0</v>
      </c>
      <c r="S47">
        <f>PRODUCT(S31,AM35)</f>
        <v>0</v>
      </c>
      <c r="U47">
        <f>PRODUCT(U31,AM36)</f>
        <v>0</v>
      </c>
      <c r="W47">
        <f>PRODUCT(W31,AM37)</f>
        <v>0</v>
      </c>
      <c r="Z47">
        <f t="shared" si="71"/>
        <v>148.28</v>
      </c>
    </row>
    <row r="48" spans="4:39" hidden="1" x14ac:dyDescent="0.35">
      <c r="E48">
        <f>PRODUCT(E32,AM28)</f>
        <v>21.56</v>
      </c>
      <c r="G48">
        <f>PRODUCT(G32,AM29)</f>
        <v>120</v>
      </c>
      <c r="I48">
        <f>PRODUCT(I32,AM30)</f>
        <v>22.12</v>
      </c>
      <c r="K48">
        <f>PRODUCT(K32,AM31)</f>
        <v>22.09</v>
      </c>
      <c r="M48">
        <f>PRODUCT(M32,AM32)</f>
        <v>120</v>
      </c>
      <c r="O48">
        <f>PRODUCT(O32,AM33)</f>
        <v>21.14</v>
      </c>
      <c r="Q48">
        <f>PRODUCT(Q32,AM34)</f>
        <v>0</v>
      </c>
      <c r="S48">
        <f>PRODUCT(S32,AM35)</f>
        <v>0</v>
      </c>
      <c r="U48">
        <f>PRODUCT(U32,AM36)</f>
        <v>0</v>
      </c>
      <c r="W48">
        <f>PRODUCT(W32,AM37)</f>
        <v>0</v>
      </c>
      <c r="Z48">
        <f t="shared" si="71"/>
        <v>326.90999999999997</v>
      </c>
    </row>
    <row r="49" spans="5:26" hidden="1" x14ac:dyDescent="0.35">
      <c r="E49">
        <f>PRODUCT(E33,AM28)</f>
        <v>120</v>
      </c>
      <c r="G49">
        <f>PRODUCT(G33,AM29)</f>
        <v>120</v>
      </c>
      <c r="I49">
        <f>PRODUCT(I33,AM30)</f>
        <v>120</v>
      </c>
      <c r="K49">
        <f>PRODUCT(K33,AM31)</f>
        <v>120</v>
      </c>
      <c r="M49">
        <f>PRODUCT(M33,AM32)</f>
        <v>120</v>
      </c>
      <c r="O49">
        <f>PRODUCT(O33,AM33)</f>
        <v>120</v>
      </c>
      <c r="Q49">
        <f>PRODUCT(Q33,AM34)</f>
        <v>0</v>
      </c>
      <c r="S49">
        <f>PRODUCT(S33,AM35)</f>
        <v>0</v>
      </c>
      <c r="U49">
        <f>PRODUCT(U33,AM36)</f>
        <v>0</v>
      </c>
      <c r="W49">
        <f>PRODUCT(W33,AM37)</f>
        <v>0</v>
      </c>
      <c r="Z49">
        <f t="shared" si="71"/>
        <v>720</v>
      </c>
    </row>
    <row r="50" spans="5:26" hidden="1" x14ac:dyDescent="0.35">
      <c r="E50">
        <f>PRODUCT(E34,AM28)</f>
        <v>120</v>
      </c>
      <c r="G50">
        <f>PRODUCT(G34,AM29)</f>
        <v>120</v>
      </c>
      <c r="I50">
        <f>PRODUCT(I34,AM30)</f>
        <v>21.12</v>
      </c>
      <c r="K50">
        <f>PRODUCT(K34,AM31)</f>
        <v>68.5</v>
      </c>
      <c r="M50">
        <f>PRODUCT(M34,AM32)</f>
        <v>20.77</v>
      </c>
      <c r="O50">
        <f>PRODUCT(O34,AM33)</f>
        <v>28.84</v>
      </c>
      <c r="Q50">
        <f>PRODUCT(Q34,AM34)</f>
        <v>0</v>
      </c>
      <c r="S50">
        <f>PRODUCT(S34,AM35)</f>
        <v>0</v>
      </c>
      <c r="U50">
        <f>PRODUCT(U34,AM36)</f>
        <v>0</v>
      </c>
      <c r="W50">
        <f>PRODUCT(W34,AM37)</f>
        <v>0</v>
      </c>
      <c r="Z50">
        <f t="shared" si="71"/>
        <v>379.22999999999996</v>
      </c>
    </row>
    <row r="51" spans="5:26" hidden="1" x14ac:dyDescent="0.35">
      <c r="E51">
        <f>PRODUCT(E35,AM28)</f>
        <v>67.150000000000006</v>
      </c>
      <c r="G51">
        <f>PRODUCT(G35,AM29)</f>
        <v>120</v>
      </c>
      <c r="I51">
        <f>PRODUCT(I35,A30)</f>
        <v>34.58</v>
      </c>
      <c r="K51">
        <f>PRODUCT(K35,AM31)</f>
        <v>47.29</v>
      </c>
      <c r="M51">
        <f>PRODUCT(M35,AM32)</f>
        <v>120</v>
      </c>
      <c r="O51">
        <f>PRODUCT(O35,AM33)</f>
        <v>86.17</v>
      </c>
      <c r="Q51">
        <f>PRODUCT(Q35,AM34)</f>
        <v>0</v>
      </c>
      <c r="S51">
        <f>PRODUCT(S35,AM35)</f>
        <v>0</v>
      </c>
      <c r="U51">
        <f>PRODUCT(U35,AM36)</f>
        <v>0</v>
      </c>
      <c r="W51">
        <f>PRODUCT(W35,AM37)</f>
        <v>0</v>
      </c>
      <c r="Z51">
        <f t="shared" si="71"/>
        <v>475.19000000000005</v>
      </c>
    </row>
    <row r="52" spans="5:26" hidden="1" x14ac:dyDescent="0.35">
      <c r="E52">
        <f>PRODUCT(E36,AM28)</f>
        <v>120</v>
      </c>
      <c r="G52">
        <f>PRODUCT(G36,AM29)</f>
        <v>120</v>
      </c>
      <c r="I52">
        <f>PRODUCT(I36,AM30)</f>
        <v>120</v>
      </c>
      <c r="K52">
        <f>PRODUCT(K36,AM31)</f>
        <v>120</v>
      </c>
      <c r="M52">
        <f>PRODUCT(M36,AM32)</f>
        <v>120</v>
      </c>
      <c r="O52">
        <f>PRODUCT(O36,AM33)</f>
        <v>28.75</v>
      </c>
      <c r="Q52">
        <f>PRODUCT(Q36,AM34)</f>
        <v>0</v>
      </c>
      <c r="S52">
        <f>PRODUCT(S36,AM35)</f>
        <v>0</v>
      </c>
      <c r="U52">
        <f>PRODUCT(U36,AM36)</f>
        <v>0</v>
      </c>
      <c r="W52">
        <f>PRODUCT(W36,AM37)</f>
        <v>0</v>
      </c>
      <c r="Z52">
        <f t="shared" si="71"/>
        <v>628.75</v>
      </c>
    </row>
    <row r="53" spans="5:26" hidden="1" x14ac:dyDescent="0.35">
      <c r="E53">
        <f>PRODUCT(E37,AM28)</f>
        <v>120</v>
      </c>
      <c r="G53">
        <f>PRODUCT(G37,AM29)</f>
        <v>120</v>
      </c>
      <c r="I53">
        <f>PRODUCT(I37,AM30)</f>
        <v>120</v>
      </c>
      <c r="K53">
        <f>PRODUCT(K37,AM31)</f>
        <v>120</v>
      </c>
      <c r="M53">
        <f>PRODUCT(M37,AM32)</f>
        <v>120</v>
      </c>
      <c r="O53">
        <f>PRODUCT(O37,AM33)</f>
        <v>120</v>
      </c>
      <c r="Q53">
        <f>PRODUCT(Q37,AM34)</f>
        <v>0</v>
      </c>
      <c r="S53">
        <f>PRODUCT(S37,AM35)</f>
        <v>0</v>
      </c>
      <c r="U53">
        <f>PRODUCT(U37,AM36)</f>
        <v>0</v>
      </c>
      <c r="W53">
        <f>PRODUCT(W37,AM37)</f>
        <v>0</v>
      </c>
      <c r="Z53">
        <f t="shared" si="71"/>
        <v>720</v>
      </c>
    </row>
    <row r="54" spans="5:26" hidden="1" x14ac:dyDescent="0.35">
      <c r="E54">
        <f>PRODUCT(E38,AM28)</f>
        <v>120</v>
      </c>
      <c r="G54">
        <f>PRODUCT(G38,AM29)</f>
        <v>120</v>
      </c>
      <c r="I54">
        <f>PRODUCT(I38,AM30)</f>
        <v>120</v>
      </c>
      <c r="K54">
        <f>PRODUCT(K38,AM31)</f>
        <v>120</v>
      </c>
      <c r="M54">
        <f>PRODUCT(M38,AM32)</f>
        <v>120</v>
      </c>
      <c r="O54">
        <f>PRODUCT(O38,AM33)</f>
        <v>120</v>
      </c>
      <c r="Q54">
        <f>PRODUCT(Q38,AM34)</f>
        <v>0</v>
      </c>
      <c r="S54">
        <f>PRODUCT(S38,AM35)</f>
        <v>0</v>
      </c>
      <c r="U54">
        <f>PRODUCT(U38,AM36)</f>
        <v>0</v>
      </c>
      <c r="W54">
        <f>PRODUCT(W38,AM37)</f>
        <v>0</v>
      </c>
      <c r="Z54">
        <f t="shared" si="71"/>
        <v>720</v>
      </c>
    </row>
    <row r="55" spans="5:26" hidden="1" x14ac:dyDescent="0.35">
      <c r="E55">
        <f>PRODUCT(E39,AM28)</f>
        <v>120</v>
      </c>
      <c r="G55">
        <f>PRODUCT(G39,AM29)</f>
        <v>120</v>
      </c>
      <c r="I55">
        <f>PRODUCT(I39,AM30)</f>
        <v>120</v>
      </c>
      <c r="K55">
        <f>PRODUCT(K39,AM31)</f>
        <v>120</v>
      </c>
      <c r="M55">
        <f>PRODUCT(M39,AM32)</f>
        <v>120</v>
      </c>
      <c r="O55">
        <f>PRODUCT(O39,AM33)</f>
        <v>120</v>
      </c>
      <c r="Q55">
        <f>PRODUCT(Q39,AM34)</f>
        <v>0</v>
      </c>
      <c r="S55">
        <f>PRODUCT(S39,AM35)</f>
        <v>0</v>
      </c>
      <c r="U55">
        <f>PRODUCT(U39,AM36)</f>
        <v>0</v>
      </c>
      <c r="W55">
        <f>PRODUCT(W39,AM37)</f>
        <v>0</v>
      </c>
      <c r="Z55">
        <f t="shared" si="71"/>
        <v>720</v>
      </c>
    </row>
    <row r="56" spans="5:26" hidden="1" x14ac:dyDescent="0.35">
      <c r="E56">
        <f>PRODUCT(E40,AM28)</f>
        <v>120</v>
      </c>
      <c r="G56">
        <f>PRODUCT(G40,AM29)</f>
        <v>120</v>
      </c>
      <c r="I56">
        <f>PRODUCT(I40,AM30)</f>
        <v>120</v>
      </c>
      <c r="K56">
        <f>PRODUCT(K40,AM31)</f>
        <v>120</v>
      </c>
      <c r="M56">
        <f>PRODUCT(M40,AM32)</f>
        <v>120</v>
      </c>
      <c r="O56">
        <f>PRODUCT(O40,AM33)</f>
        <v>120</v>
      </c>
      <c r="Q56">
        <f>PRODUCT(Q40,AM34)</f>
        <v>0</v>
      </c>
      <c r="S56">
        <f>PRODUCT(S40,AM35)</f>
        <v>0</v>
      </c>
      <c r="U56">
        <f>PRODUCT(U40,AM36)</f>
        <v>0</v>
      </c>
      <c r="W56">
        <f>PRODUCT(W40,AM37)</f>
        <v>0</v>
      </c>
      <c r="Z56">
        <f t="shared" si="71"/>
        <v>720</v>
      </c>
    </row>
    <row r="57" spans="5:26" hidden="1" x14ac:dyDescent="0.35">
      <c r="E57">
        <f>PRODUCT(E41,AM28)</f>
        <v>120</v>
      </c>
      <c r="G57">
        <f>PRODUCT(G41,AM29)</f>
        <v>120</v>
      </c>
      <c r="I57">
        <f>PRODUCT(I41,AM30)</f>
        <v>120</v>
      </c>
      <c r="K57">
        <f>PRODUCT(K41,AM31)</f>
        <v>120</v>
      </c>
      <c r="M57">
        <f>PRODUCT(M41,AM32)</f>
        <v>120</v>
      </c>
      <c r="O57">
        <f>PRODUCT(O41,AM33)</f>
        <v>120</v>
      </c>
      <c r="Q57">
        <f>PRODUCT(Q41,AM34)</f>
        <v>0</v>
      </c>
      <c r="S57">
        <f>PRODUCT(S41,AM35)</f>
        <v>0</v>
      </c>
      <c r="U57">
        <f>PRODUCT(U41,AM36)</f>
        <v>0</v>
      </c>
      <c r="W57">
        <f>PRODUCT(W41,AM37)</f>
        <v>0</v>
      </c>
      <c r="Z57">
        <f t="shared" si="71"/>
        <v>720</v>
      </c>
    </row>
    <row r="58" spans="5:26" hidden="1" x14ac:dyDescent="0.35">
      <c r="E58">
        <f>PRODUCT(E42,AM28)</f>
        <v>120</v>
      </c>
      <c r="G58">
        <f>PRODUCT(G42,AM29)</f>
        <v>120</v>
      </c>
      <c r="I58">
        <f>PRODUCT(I42,AM30)</f>
        <v>120</v>
      </c>
      <c r="K58">
        <f>PRODUCT(K42,AM31)</f>
        <v>120</v>
      </c>
      <c r="M58">
        <f>PRODUCT(M42,AM32)</f>
        <v>120</v>
      </c>
      <c r="O58">
        <f>PRODUCT(O42,AM33)</f>
        <v>120</v>
      </c>
      <c r="Q58">
        <f>PRODUCT(Q42,AM34)</f>
        <v>0</v>
      </c>
      <c r="S58">
        <f>PRODUCT(S42,AM35)</f>
        <v>0</v>
      </c>
      <c r="U58">
        <f>PRODUCT(U42,AM36)</f>
        <v>0</v>
      </c>
      <c r="W58">
        <f>PRODUCT(W42,AM37)</f>
        <v>0</v>
      </c>
      <c r="Z58">
        <f t="shared" si="71"/>
        <v>720</v>
      </c>
    </row>
  </sheetData>
  <sheetProtection sheet="1" objects="1" scenarios="1"/>
  <mergeCells count="12">
    <mergeCell ref="U9:V9"/>
    <mergeCell ref="K9:L9"/>
    <mergeCell ref="M9:N9"/>
    <mergeCell ref="O9:P9"/>
    <mergeCell ref="Q9:R9"/>
    <mergeCell ref="S9:T9"/>
    <mergeCell ref="A1:A2"/>
    <mergeCell ref="C9:D9"/>
    <mergeCell ref="E9:F9"/>
    <mergeCell ref="G9:H9"/>
    <mergeCell ref="I9:J9"/>
    <mergeCell ref="B1:B2"/>
  </mergeCells>
  <conditionalFormatting sqref="AF11:AF25">
    <cfRule type="cellIs" dxfId="63" priority="1" operator="greaterThan">
      <formula>$AI$28</formula>
    </cfRule>
  </conditionalFormatting>
  <hyperlinks>
    <hyperlink ref="B1" location="prubezne!A1" display="Průběžné výsledky" xr:uid="{00000000-0004-0000-0000-000000000000}"/>
    <hyperlink ref="A1" location="uvod!A1" display="Úvod" xr:uid="{00000000-0004-0000-0000-000001000000}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41"/>
  <sheetViews>
    <sheetView showGridLines="0" showRowColHeaders="0" showZeros="0" zoomScale="71" zoomScaleNormal="71" workbookViewId="0">
      <selection activeCell="E1" sqref="E1:E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31" t="s">
        <v>1</v>
      </c>
      <c r="B1" s="134" t="s">
        <v>0</v>
      </c>
      <c r="D1" s="146" t="s">
        <v>85</v>
      </c>
      <c r="E1" s="145" t="s">
        <v>84</v>
      </c>
    </row>
    <row r="2" spans="1:19" ht="15" thickBot="1" x14ac:dyDescent="0.4">
      <c r="A2" s="132"/>
      <c r="B2" s="135"/>
      <c r="D2" s="146"/>
      <c r="E2" s="145"/>
    </row>
    <row r="3" spans="1:19" ht="27.5" x14ac:dyDescent="0.55000000000000004">
      <c r="D3" s="3" t="str">
        <f>uvod!D7</f>
        <v>22. ročník</v>
      </c>
      <c r="G3" s="23" t="str">
        <f>uvod!G7</f>
        <v>Mladší  žáci</v>
      </c>
    </row>
    <row r="5" spans="1:19" ht="27.5" x14ac:dyDescent="0.55000000000000004">
      <c r="D5" s="23" t="s">
        <v>25</v>
      </c>
    </row>
    <row r="7" spans="1:19" ht="22.5" x14ac:dyDescent="0.45">
      <c r="D7" s="144">
        <f>'seznam soutezi'!D10</f>
        <v>45054</v>
      </c>
      <c r="E7" s="144"/>
      <c r="G7" s="3" t="str">
        <f>'seznam soutezi'!E10</f>
        <v>Přísnotice</v>
      </c>
    </row>
    <row r="8" spans="1:19" ht="15" thickBot="1" x14ac:dyDescent="0.4"/>
    <row r="9" spans="1:19" ht="18" x14ac:dyDescent="0.4">
      <c r="B9" s="142" t="s">
        <v>16</v>
      </c>
      <c r="C9" s="30" t="s">
        <v>26</v>
      </c>
      <c r="D9" s="31" t="s">
        <v>27</v>
      </c>
      <c r="E9" s="32" t="s">
        <v>27</v>
      </c>
      <c r="F9" s="31" t="s">
        <v>28</v>
      </c>
      <c r="G9" s="33" t="s">
        <v>27</v>
      </c>
      <c r="H9" s="47" t="s">
        <v>29</v>
      </c>
      <c r="I9" s="32" t="s">
        <v>30</v>
      </c>
      <c r="J9" s="34" t="s">
        <v>31</v>
      </c>
      <c r="K9" s="35" t="s">
        <v>32</v>
      </c>
      <c r="L9" s="36" t="s">
        <v>10</v>
      </c>
    </row>
    <row r="10" spans="1:19" ht="18" x14ac:dyDescent="0.4">
      <c r="B10" s="143"/>
      <c r="C10" s="75" t="s">
        <v>33</v>
      </c>
      <c r="D10" s="37" t="s">
        <v>34</v>
      </c>
      <c r="E10" s="76" t="s">
        <v>34</v>
      </c>
      <c r="F10" s="37" t="s">
        <v>35</v>
      </c>
      <c r="G10" s="38" t="s">
        <v>34</v>
      </c>
      <c r="H10" s="48" t="s">
        <v>36</v>
      </c>
      <c r="I10" s="76" t="s">
        <v>37</v>
      </c>
      <c r="J10" s="77"/>
      <c r="K10" s="39" t="s">
        <v>38</v>
      </c>
      <c r="L10" s="40"/>
    </row>
    <row r="11" spans="1:19" ht="15" thickBot="1" x14ac:dyDescent="0.4">
      <c r="B11" s="143"/>
      <c r="C11" s="75" t="s">
        <v>39</v>
      </c>
      <c r="D11" s="37" t="s">
        <v>40</v>
      </c>
      <c r="E11" s="76" t="s">
        <v>41</v>
      </c>
      <c r="F11" s="50"/>
      <c r="G11" s="38" t="s">
        <v>42</v>
      </c>
      <c r="H11" s="48" t="s">
        <v>44</v>
      </c>
      <c r="I11" s="76" t="s">
        <v>43</v>
      </c>
      <c r="J11" s="76"/>
      <c r="K11" s="37"/>
      <c r="L11" s="44"/>
    </row>
    <row r="12" spans="1:19" ht="18" x14ac:dyDescent="0.35">
      <c r="B12" s="12" t="str">
        <f>'seznam druzstev'!D8</f>
        <v>Hrušovany</v>
      </c>
      <c r="C12" s="8">
        <v>250</v>
      </c>
      <c r="D12" s="45">
        <v>90.91</v>
      </c>
      <c r="E12" s="45">
        <v>79.349999999999994</v>
      </c>
      <c r="F12" s="91">
        <v>29.99</v>
      </c>
      <c r="G12" s="46">
        <f>MIN(C12:E12)</f>
        <v>79.349999999999994</v>
      </c>
      <c r="H12" s="49">
        <f>SUM(F12:G12)</f>
        <v>109.33999999999999</v>
      </c>
      <c r="I12" s="45"/>
      <c r="J12" s="108">
        <f>_xlfn.RANK.EQ(H12:H26,H12:H26,1)</f>
        <v>7</v>
      </c>
      <c r="K12" s="106">
        <f>LARGE(O12:O26,J12)</f>
        <v>17</v>
      </c>
      <c r="L12" s="13"/>
      <c r="M12" s="41">
        <v>1</v>
      </c>
      <c r="N12" s="41"/>
      <c r="O12" s="43">
        <f>IF(R12,P12,P27)</f>
        <v>30</v>
      </c>
      <c r="P12" s="43">
        <v>30</v>
      </c>
      <c r="Q12" s="43">
        <f>GESTEP(S14,M12)</f>
        <v>1</v>
      </c>
      <c r="R12" s="41" t="b">
        <f>AND(Q12,P26)</f>
        <v>1</v>
      </c>
    </row>
    <row r="13" spans="1:19" ht="18" x14ac:dyDescent="0.35">
      <c r="B13" s="12" t="str">
        <f>'seznam druzstev'!D9</f>
        <v>Kuřim A</v>
      </c>
      <c r="C13" s="8">
        <v>250</v>
      </c>
      <c r="D13" s="45">
        <v>65.87</v>
      </c>
      <c r="E13" s="45">
        <v>78.87</v>
      </c>
      <c r="F13" s="92">
        <v>22.03</v>
      </c>
      <c r="G13" s="46">
        <f t="shared" ref="G13:G26" si="0">MIN(C13:E13)</f>
        <v>65.87</v>
      </c>
      <c r="H13" s="49">
        <f>SUM(F13:G13)</f>
        <v>87.9</v>
      </c>
      <c r="I13" s="45"/>
      <c r="J13" s="108">
        <f>_xlfn.RANK.EQ(H12:H26,H12:H26,1)</f>
        <v>3</v>
      </c>
      <c r="K13" s="106">
        <f>LARGE(O12:O26,J13)</f>
        <v>25</v>
      </c>
      <c r="L13" s="13"/>
      <c r="M13" s="41">
        <v>2</v>
      </c>
      <c r="N13" s="41"/>
      <c r="O13" s="43">
        <f t="shared" ref="O13:O16" si="1">IF(R13,P13,P28)</f>
        <v>27</v>
      </c>
      <c r="P13" s="43">
        <v>27</v>
      </c>
      <c r="Q13" s="43">
        <f>GESTEP(S14,M13)</f>
        <v>1</v>
      </c>
      <c r="R13" s="41" t="b">
        <f>AND(Q13,P26)</f>
        <v>1</v>
      </c>
    </row>
    <row r="14" spans="1:19" ht="18" x14ac:dyDescent="0.35">
      <c r="B14" s="12" t="str">
        <f>'seznam druzstev'!D10</f>
        <v>Kuřim B</v>
      </c>
      <c r="C14" s="8">
        <v>250</v>
      </c>
      <c r="D14" s="45">
        <v>68.19</v>
      </c>
      <c r="E14" s="45">
        <v>120</v>
      </c>
      <c r="F14" s="93">
        <v>21.12</v>
      </c>
      <c r="G14" s="46">
        <f t="shared" si="0"/>
        <v>68.19</v>
      </c>
      <c r="H14" s="49">
        <f t="shared" ref="H14:H26" si="2">SUM(F14:G14)</f>
        <v>89.31</v>
      </c>
      <c r="I14" s="45"/>
      <c r="J14" s="108">
        <f>_xlfn.RANK.EQ(H12:H26,H12:H26,1)</f>
        <v>5</v>
      </c>
      <c r="K14" s="106">
        <f>LARGE(O12:O26,J14)</f>
        <v>21</v>
      </c>
      <c r="L14" s="13"/>
      <c r="M14" s="41">
        <v>3</v>
      </c>
      <c r="N14" s="41"/>
      <c r="O14" s="43">
        <f t="shared" si="1"/>
        <v>25</v>
      </c>
      <c r="P14" s="43">
        <v>25</v>
      </c>
      <c r="Q14" s="43">
        <f>GESTEP(S14,M14)</f>
        <v>1</v>
      </c>
      <c r="R14" s="41" t="b">
        <f>AND(Q14,P26)</f>
        <v>1</v>
      </c>
      <c r="S14" s="41">
        <f>COUNTA(D12:D26)</f>
        <v>7</v>
      </c>
    </row>
    <row r="15" spans="1:19" ht="18" x14ac:dyDescent="0.35">
      <c r="B15" s="12" t="str">
        <f>'seznam druzstev'!D11</f>
        <v>Lelekovice A</v>
      </c>
      <c r="C15" s="8">
        <v>250</v>
      </c>
      <c r="D15" s="45">
        <v>53.47</v>
      </c>
      <c r="E15" s="45">
        <v>54.92</v>
      </c>
      <c r="F15" s="92">
        <v>25.08</v>
      </c>
      <c r="G15" s="46">
        <f t="shared" si="0"/>
        <v>53.47</v>
      </c>
      <c r="H15" s="49">
        <f t="shared" si="2"/>
        <v>78.55</v>
      </c>
      <c r="I15" s="45"/>
      <c r="J15" s="108">
        <f>_xlfn.RANK.EQ(H12:H26,H12:H26,1)</f>
        <v>2</v>
      </c>
      <c r="K15" s="106">
        <f>LARGE(O12:O26,J15)</f>
        <v>27</v>
      </c>
      <c r="L15" s="13"/>
      <c r="M15" s="41">
        <v>4</v>
      </c>
      <c r="N15" s="41"/>
      <c r="O15" s="43">
        <f t="shared" si="1"/>
        <v>23</v>
      </c>
      <c r="P15" s="43">
        <v>23</v>
      </c>
      <c r="Q15" s="43">
        <f>GESTEP(S14,M15)</f>
        <v>1</v>
      </c>
      <c r="R15" s="41" t="b">
        <f>AND(Q15,P26)</f>
        <v>1</v>
      </c>
    </row>
    <row r="16" spans="1:19" ht="18" x14ac:dyDescent="0.35">
      <c r="B16" s="12" t="str">
        <f>'seznam druzstev'!D12</f>
        <v>Lelekovice B</v>
      </c>
      <c r="C16" s="8">
        <v>250</v>
      </c>
      <c r="D16" s="45">
        <v>55.56</v>
      </c>
      <c r="E16" s="45">
        <v>64.040000000000006</v>
      </c>
      <c r="F16" s="94">
        <v>22.12</v>
      </c>
      <c r="G16" s="46">
        <f t="shared" si="0"/>
        <v>55.56</v>
      </c>
      <c r="H16" s="49">
        <f t="shared" si="2"/>
        <v>77.680000000000007</v>
      </c>
      <c r="I16" s="45"/>
      <c r="J16" s="108">
        <f>_xlfn.RANK.EQ(H12:H26,H12:H26,1)</f>
        <v>1</v>
      </c>
      <c r="K16" s="106">
        <f>LARGE(O12:O26,J16)</f>
        <v>30</v>
      </c>
      <c r="L16" s="13"/>
      <c r="M16" s="41">
        <v>5</v>
      </c>
      <c r="N16" s="41"/>
      <c r="O16" s="43">
        <f t="shared" si="1"/>
        <v>21</v>
      </c>
      <c r="P16" s="43">
        <v>21</v>
      </c>
      <c r="Q16" s="43">
        <f>GESTEP(S14,M16)</f>
        <v>1</v>
      </c>
      <c r="R16" s="41" t="b">
        <f>AND(Q16,P26)</f>
        <v>1</v>
      </c>
    </row>
    <row r="17" spans="2:18" ht="18" x14ac:dyDescent="0.35">
      <c r="B17" s="12" t="str">
        <f>'seznam druzstev'!D13</f>
        <v>Moutnice</v>
      </c>
      <c r="C17" s="8">
        <v>250</v>
      </c>
      <c r="D17" s="45"/>
      <c r="E17" s="45"/>
      <c r="F17" s="95"/>
      <c r="G17" s="46">
        <f t="shared" si="0"/>
        <v>250</v>
      </c>
      <c r="H17" s="49">
        <f t="shared" si="2"/>
        <v>250</v>
      </c>
      <c r="I17" s="45"/>
      <c r="J17" s="108">
        <f>_xlfn.RANK.EQ(H12:H26,H12:H26,1)</f>
        <v>8</v>
      </c>
      <c r="K17" s="106">
        <f>LARGE(O12:O26,J17)</f>
        <v>0</v>
      </c>
      <c r="L17" s="13"/>
      <c r="M17" s="41">
        <v>6</v>
      </c>
      <c r="N17" s="41"/>
      <c r="O17" s="43">
        <f t="shared" ref="O17:O26" si="3">IF(R17,P17,P32)</f>
        <v>19</v>
      </c>
      <c r="P17" s="43">
        <v>19</v>
      </c>
      <c r="Q17" s="43">
        <f>GESTEP(S14,M17)</f>
        <v>1</v>
      </c>
      <c r="R17" s="41" t="b">
        <f>AND(Q17,P26)</f>
        <v>1</v>
      </c>
    </row>
    <row r="18" spans="2:18" ht="18" x14ac:dyDescent="0.35">
      <c r="B18" s="12" t="str">
        <f>'seznam druzstev'!D14</f>
        <v>Nesvačilka</v>
      </c>
      <c r="C18" s="8">
        <v>250</v>
      </c>
      <c r="D18" s="45">
        <v>67.58</v>
      </c>
      <c r="E18" s="45">
        <v>76.27</v>
      </c>
      <c r="F18" s="92">
        <v>21.12</v>
      </c>
      <c r="G18" s="46">
        <f t="shared" si="0"/>
        <v>67.58</v>
      </c>
      <c r="H18" s="49">
        <f t="shared" si="2"/>
        <v>88.7</v>
      </c>
      <c r="I18" s="45"/>
      <c r="J18" s="108">
        <f>_xlfn.RANK.EQ(H12:H26,H12:H26,1)</f>
        <v>4</v>
      </c>
      <c r="K18" s="106">
        <f>LARGE(O12:O26,J18)</f>
        <v>23</v>
      </c>
      <c r="L18" s="13"/>
      <c r="M18" s="41">
        <v>7</v>
      </c>
      <c r="N18" s="41"/>
      <c r="O18" s="43">
        <f t="shared" si="3"/>
        <v>17</v>
      </c>
      <c r="P18" s="43">
        <v>17</v>
      </c>
      <c r="Q18" s="43">
        <f>GESTEP(S14,M18)</f>
        <v>1</v>
      </c>
      <c r="R18" s="41" t="b">
        <f>AND(Q18,P26)</f>
        <v>1</v>
      </c>
    </row>
    <row r="19" spans="2:18" ht="18" x14ac:dyDescent="0.35">
      <c r="B19" s="12" t="str">
        <f>'seznam druzstev'!D15</f>
        <v>Přísnotice</v>
      </c>
      <c r="C19" s="8">
        <v>250</v>
      </c>
      <c r="D19" s="45">
        <v>69.55</v>
      </c>
      <c r="E19" s="45">
        <v>100.96</v>
      </c>
      <c r="F19" s="92">
        <v>34.58</v>
      </c>
      <c r="G19" s="46">
        <f t="shared" si="0"/>
        <v>69.55</v>
      </c>
      <c r="H19" s="49">
        <f t="shared" si="2"/>
        <v>104.13</v>
      </c>
      <c r="I19" s="45"/>
      <c r="J19" s="108">
        <f>_xlfn.RANK.EQ(H12:H26,H12:H26,1)</f>
        <v>6</v>
      </c>
      <c r="K19" s="106">
        <f>LARGE(O12:O26,J19)</f>
        <v>19</v>
      </c>
      <c r="L19" s="13"/>
      <c r="M19" s="41">
        <v>8</v>
      </c>
      <c r="N19" s="41"/>
      <c r="O19" s="43">
        <f t="shared" si="3"/>
        <v>0</v>
      </c>
      <c r="P19" s="43">
        <v>15</v>
      </c>
      <c r="Q19" s="43">
        <f>GESTEP(S14,M19)</f>
        <v>0</v>
      </c>
      <c r="R19" s="41" t="b">
        <f>AND(Q19,P26)</f>
        <v>0</v>
      </c>
    </row>
    <row r="20" spans="2:18" ht="18" x14ac:dyDescent="0.35">
      <c r="B20" s="12" t="str">
        <f>'seznam druzstev'!D16</f>
        <v>Veverská Bítýška</v>
      </c>
      <c r="C20" s="8">
        <v>250</v>
      </c>
      <c r="D20" s="45"/>
      <c r="E20" s="45"/>
      <c r="F20" s="95"/>
      <c r="G20" s="46">
        <f t="shared" si="0"/>
        <v>250</v>
      </c>
      <c r="H20" s="49">
        <f t="shared" si="2"/>
        <v>250</v>
      </c>
      <c r="I20" s="45"/>
      <c r="J20" s="108">
        <f>_xlfn.RANK.EQ(H12:H26,H12:H26,1)</f>
        <v>8</v>
      </c>
      <c r="K20" s="106">
        <f>LARGE(O12:O26,J20)</f>
        <v>0</v>
      </c>
      <c r="L20" s="13"/>
      <c r="M20" s="41">
        <v>9</v>
      </c>
      <c r="N20" s="41"/>
      <c r="O20" s="43">
        <f t="shared" si="3"/>
        <v>0</v>
      </c>
      <c r="P20" s="43">
        <v>13</v>
      </c>
      <c r="Q20" s="43">
        <f>GESTEP(S14,M20)</f>
        <v>0</v>
      </c>
      <c r="R20" s="41" t="b">
        <f>AND(Q20,P26)</f>
        <v>0</v>
      </c>
    </row>
    <row r="21" spans="2:18" ht="18" x14ac:dyDescent="0.35">
      <c r="B21" s="12">
        <f>'seznam druzstev'!D17</f>
        <v>0</v>
      </c>
      <c r="C21" s="8">
        <v>250</v>
      </c>
      <c r="D21" s="45"/>
      <c r="E21" s="45"/>
      <c r="F21" s="92"/>
      <c r="G21" s="46">
        <f t="shared" si="0"/>
        <v>250</v>
      </c>
      <c r="H21" s="49">
        <f t="shared" si="2"/>
        <v>250</v>
      </c>
      <c r="I21" s="45"/>
      <c r="J21" s="108">
        <f>_xlfn.RANK.EQ(H12:H26,H12:H26,1)</f>
        <v>8</v>
      </c>
      <c r="K21" s="106">
        <f>LARGE(O12:O26,J21)</f>
        <v>0</v>
      </c>
      <c r="L21" s="13"/>
      <c r="M21" s="41">
        <v>10</v>
      </c>
      <c r="N21" s="41"/>
      <c r="O21" s="43">
        <f t="shared" si="3"/>
        <v>0</v>
      </c>
      <c r="P21" s="43">
        <v>11</v>
      </c>
      <c r="Q21" s="43">
        <f>GESTEP(S14,M21)</f>
        <v>0</v>
      </c>
      <c r="R21" s="41" t="b">
        <f>AND(Q21,P26)</f>
        <v>0</v>
      </c>
    </row>
    <row r="22" spans="2:18" ht="18" x14ac:dyDescent="0.35">
      <c r="B22" s="12">
        <f>'seznam druzstev'!D18</f>
        <v>0</v>
      </c>
      <c r="C22" s="8">
        <v>250</v>
      </c>
      <c r="D22" s="45"/>
      <c r="E22" s="45"/>
      <c r="F22" s="92"/>
      <c r="G22" s="46">
        <f t="shared" si="0"/>
        <v>250</v>
      </c>
      <c r="H22" s="49">
        <f t="shared" si="2"/>
        <v>250</v>
      </c>
      <c r="I22" s="45"/>
      <c r="J22" s="108">
        <f>_xlfn.RANK.EQ(H12:H26,H12:H26,1)</f>
        <v>8</v>
      </c>
      <c r="K22" s="106">
        <f>LARGE(O12:O26,J22)</f>
        <v>0</v>
      </c>
      <c r="L22" s="13"/>
      <c r="M22" s="41">
        <v>11</v>
      </c>
      <c r="N22" s="41"/>
      <c r="O22" s="43">
        <f t="shared" si="3"/>
        <v>0</v>
      </c>
      <c r="P22" s="43">
        <v>9</v>
      </c>
      <c r="Q22" s="43">
        <f>GESTEP(S14,M22)</f>
        <v>0</v>
      </c>
      <c r="R22" s="41" t="b">
        <f>AND(Q22,P26)</f>
        <v>0</v>
      </c>
    </row>
    <row r="23" spans="2:18" ht="18" x14ac:dyDescent="0.35">
      <c r="B23" s="12">
        <f>'seznam druzstev'!D19</f>
        <v>0</v>
      </c>
      <c r="C23" s="8">
        <v>250</v>
      </c>
      <c r="D23" s="45"/>
      <c r="E23" s="45"/>
      <c r="F23" s="92"/>
      <c r="G23" s="46">
        <f t="shared" si="0"/>
        <v>250</v>
      </c>
      <c r="H23" s="49">
        <f t="shared" si="2"/>
        <v>250</v>
      </c>
      <c r="I23" s="45"/>
      <c r="J23" s="108">
        <f>_xlfn.RANK.EQ(H12:H26,H12:H26,1)</f>
        <v>8</v>
      </c>
      <c r="K23" s="106">
        <f>LARGE(O12:O26,J23)</f>
        <v>0</v>
      </c>
      <c r="L23" s="13"/>
      <c r="M23" s="41">
        <v>12</v>
      </c>
      <c r="N23" s="41"/>
      <c r="O23" s="43">
        <f t="shared" si="3"/>
        <v>0</v>
      </c>
      <c r="P23" s="43">
        <v>7</v>
      </c>
      <c r="Q23" s="43">
        <f>GESTEP(S14,M23)</f>
        <v>0</v>
      </c>
      <c r="R23" s="41" t="b">
        <f>AND(Q23,P26)</f>
        <v>0</v>
      </c>
    </row>
    <row r="24" spans="2:18" ht="18" x14ac:dyDescent="0.35">
      <c r="B24" s="12">
        <f>'seznam druzstev'!D20</f>
        <v>0</v>
      </c>
      <c r="C24" s="8">
        <v>250</v>
      </c>
      <c r="D24" s="45"/>
      <c r="E24" s="45"/>
      <c r="F24" s="92"/>
      <c r="G24" s="46">
        <f t="shared" si="0"/>
        <v>250</v>
      </c>
      <c r="H24" s="49">
        <f t="shared" si="2"/>
        <v>250</v>
      </c>
      <c r="I24" s="45"/>
      <c r="J24" s="108">
        <f>_xlfn.RANK.EQ(H12:H26,H12:H26,1)</f>
        <v>8</v>
      </c>
      <c r="K24" s="106">
        <f>LARGE(O12:O26,J24)</f>
        <v>0</v>
      </c>
      <c r="L24" s="13"/>
      <c r="M24" s="41">
        <v>13</v>
      </c>
      <c r="N24" s="41"/>
      <c r="O24" s="43">
        <f t="shared" si="3"/>
        <v>0</v>
      </c>
      <c r="P24" s="43">
        <v>5</v>
      </c>
      <c r="Q24" s="43">
        <f>GESTEP(S14,M24)</f>
        <v>0</v>
      </c>
      <c r="R24" s="41" t="b">
        <f>AND(Q24,P26)</f>
        <v>0</v>
      </c>
    </row>
    <row r="25" spans="2:18" ht="18" x14ac:dyDescent="0.35">
      <c r="B25" s="12">
        <f>'seznam druzstev'!D21</f>
        <v>0</v>
      </c>
      <c r="C25" s="8">
        <v>250</v>
      </c>
      <c r="D25" s="45"/>
      <c r="E25" s="45"/>
      <c r="F25" s="92"/>
      <c r="G25" s="46">
        <f>MIN(C25:E25)</f>
        <v>250</v>
      </c>
      <c r="H25" s="49">
        <f>SUM(F25:G25)</f>
        <v>250</v>
      </c>
      <c r="I25" s="45"/>
      <c r="J25" s="108">
        <f>_xlfn.RANK.EQ(H12:H26,H12:H26,1)</f>
        <v>8</v>
      </c>
      <c r="K25" s="106">
        <f>LARGE(O12:O26,J25)</f>
        <v>0</v>
      </c>
      <c r="L25" s="13"/>
      <c r="M25" s="41">
        <v>14</v>
      </c>
      <c r="N25" s="41"/>
      <c r="O25" s="43">
        <f t="shared" si="3"/>
        <v>0</v>
      </c>
      <c r="P25" s="43">
        <v>3</v>
      </c>
      <c r="Q25" s="43">
        <f>GESTEP(S14,M25)</f>
        <v>0</v>
      </c>
      <c r="R25" s="41" t="b">
        <f>AND(Q25,P26)</f>
        <v>0</v>
      </c>
    </row>
    <row r="26" spans="2:18" ht="18.5" thickBot="1" x14ac:dyDescent="0.4">
      <c r="B26" s="14">
        <f>'seznam druzstev'!D22</f>
        <v>0</v>
      </c>
      <c r="C26" s="15">
        <v>250</v>
      </c>
      <c r="D26" s="79"/>
      <c r="E26" s="79"/>
      <c r="F26" s="79"/>
      <c r="G26" s="80">
        <f t="shared" si="0"/>
        <v>250</v>
      </c>
      <c r="H26" s="81">
        <f t="shared" si="2"/>
        <v>250</v>
      </c>
      <c r="I26" s="79"/>
      <c r="J26" s="109">
        <f>_xlfn.RANK.EQ(H12:H26,H12:H26,1)</f>
        <v>8</v>
      </c>
      <c r="K26" s="107">
        <f>LARGE(O12:O26,J26)</f>
        <v>0</v>
      </c>
      <c r="L26" s="16"/>
      <c r="M26" s="41">
        <v>15</v>
      </c>
      <c r="N26" s="41"/>
      <c r="O26" s="43">
        <f t="shared" si="3"/>
        <v>0</v>
      </c>
      <c r="P26" s="43">
        <f>'[1]bodové hodnocení'!A21</f>
        <v>1</v>
      </c>
      <c r="Q26" s="43">
        <f>GESTEP(S28,M26)</f>
        <v>0</v>
      </c>
      <c r="R26" s="41" t="b">
        <f>AND(Q26,P40)</f>
        <v>0</v>
      </c>
    </row>
    <row r="27" spans="2:18" ht="17.5" x14ac:dyDescent="0.35">
      <c r="M27" s="41"/>
      <c r="N27" s="41"/>
      <c r="O27" s="43">
        <v>0</v>
      </c>
      <c r="P27" s="43">
        <v>0</v>
      </c>
      <c r="Q27" s="43"/>
      <c r="R27" s="43"/>
    </row>
    <row r="28" spans="2:18" ht="17.5" x14ac:dyDescent="0.35">
      <c r="O28" s="42"/>
      <c r="P28" s="42"/>
      <c r="Q28" s="42"/>
      <c r="R28" s="42"/>
    </row>
    <row r="29" spans="2:18" ht="17.5" x14ac:dyDescent="0.35">
      <c r="O29" s="42"/>
      <c r="P29" s="42"/>
      <c r="Q29" s="42"/>
      <c r="R29" s="42"/>
    </row>
    <row r="30" spans="2:18" ht="17.5" x14ac:dyDescent="0.35">
      <c r="O30" s="42"/>
      <c r="P30" s="42"/>
      <c r="Q30" s="42"/>
      <c r="R30" s="42"/>
    </row>
    <row r="31" spans="2:18" ht="17.5" x14ac:dyDescent="0.35">
      <c r="O31" s="42"/>
      <c r="P31" s="42"/>
      <c r="Q31" s="42"/>
      <c r="R31" s="42"/>
    </row>
    <row r="32" spans="2:18" ht="17.5" x14ac:dyDescent="0.35">
      <c r="O32" s="42"/>
      <c r="P32" s="42"/>
      <c r="Q32" s="42"/>
      <c r="R32" s="42"/>
    </row>
    <row r="33" spans="15:18" ht="17.5" x14ac:dyDescent="0.35">
      <c r="O33" s="42"/>
      <c r="P33" s="42"/>
      <c r="Q33" s="42"/>
      <c r="R33" s="42"/>
    </row>
    <row r="34" spans="15:18" ht="17.5" x14ac:dyDescent="0.35">
      <c r="O34" s="42"/>
      <c r="P34" s="42"/>
      <c r="Q34" s="42"/>
      <c r="R34" s="42"/>
    </row>
    <row r="35" spans="15:18" ht="17.5" x14ac:dyDescent="0.35">
      <c r="O35" s="42"/>
      <c r="P35" s="42"/>
      <c r="Q35" s="42"/>
      <c r="R35" s="42"/>
    </row>
    <row r="36" spans="15:18" ht="17.5" x14ac:dyDescent="0.35">
      <c r="O36" s="42"/>
      <c r="P36" s="42"/>
      <c r="Q36" s="42"/>
      <c r="R36" s="42"/>
    </row>
    <row r="37" spans="15:18" ht="17.5" x14ac:dyDescent="0.35">
      <c r="O37" s="42"/>
      <c r="P37" s="42"/>
      <c r="Q37" s="42"/>
      <c r="R37" s="42"/>
    </row>
    <row r="38" spans="15:18" ht="17.5" x14ac:dyDescent="0.35">
      <c r="O38" s="42"/>
      <c r="P38" s="42"/>
      <c r="Q38" s="42"/>
      <c r="R38" s="42"/>
    </row>
    <row r="39" spans="15:18" ht="17.5" x14ac:dyDescent="0.35">
      <c r="O39" s="42"/>
      <c r="P39" s="42"/>
      <c r="Q39" s="42"/>
      <c r="R39" s="42"/>
    </row>
    <row r="40" spans="15:18" ht="17.5" x14ac:dyDescent="0.35">
      <c r="O40" s="42"/>
      <c r="P40" s="42"/>
      <c r="Q40" s="42"/>
      <c r="R40" s="42"/>
    </row>
    <row r="41" spans="15:18" ht="17.5" x14ac:dyDescent="0.35">
      <c r="O41" s="42"/>
      <c r="P41" s="42"/>
      <c r="Q41" s="42"/>
      <c r="R41" s="42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39" priority="1" operator="equal">
      <formula>250</formula>
    </cfRule>
    <cfRule type="containsText" dxfId="38" priority="5" operator="containsText" text="250">
      <formula>NOT(ISERROR(SEARCH("250",G12)))</formula>
    </cfRule>
  </conditionalFormatting>
  <conditionalFormatting sqref="H12:H26">
    <cfRule type="cellIs" dxfId="37" priority="2" operator="equal">
      <formula>250</formula>
    </cfRule>
    <cfRule type="cellIs" dxfId="36" priority="4" operator="equal">
      <formula>250</formula>
    </cfRule>
  </conditionalFormatting>
  <conditionalFormatting sqref="J12:J26">
    <cfRule type="duplicateValues" dxfId="35" priority="3"/>
  </conditionalFormatting>
  <hyperlinks>
    <hyperlink ref="B1" location="prubezne!A1" display="Průběžné výsledky" xr:uid="{00000000-0004-0000-0900-000000000000}"/>
    <hyperlink ref="A1" location="uvod!A1" display="Úvod" xr:uid="{00000000-0004-0000-0900-000001000000}"/>
    <hyperlink ref="A1:A2" location="uvod!A1" display="Úvod" xr:uid="{00000000-0004-0000-0900-000002000000}"/>
    <hyperlink ref="D1:D2" location="'2'!A1" display="Předchozí soutěž" xr:uid="{00000000-0004-0000-0900-000003000000}"/>
    <hyperlink ref="E1:E2" location="'4'!A1" display="Další soutěž" xr:uid="{00000000-0004-0000-0900-000004000000}"/>
  </hyperlinks>
  <pageMargins left="0.7" right="0.7" top="0.78740157499999996" bottom="0.78740157499999996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41"/>
  <sheetViews>
    <sheetView showGridLines="0" showRowColHeaders="0" showZeros="0" zoomScale="99" zoomScaleNormal="99" workbookViewId="0">
      <selection activeCell="E1" sqref="E1:E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31" t="s">
        <v>1</v>
      </c>
      <c r="B1" s="134" t="s">
        <v>0</v>
      </c>
      <c r="D1" s="146" t="s">
        <v>85</v>
      </c>
      <c r="E1" s="145" t="s">
        <v>84</v>
      </c>
    </row>
    <row r="2" spans="1:19" ht="15" thickBot="1" x14ac:dyDescent="0.4">
      <c r="A2" s="132"/>
      <c r="B2" s="135"/>
      <c r="D2" s="146"/>
      <c r="E2" s="145"/>
    </row>
    <row r="3" spans="1:19" ht="27.5" x14ac:dyDescent="0.55000000000000004">
      <c r="D3" s="3" t="str">
        <f>uvod!D7</f>
        <v>22. ročník</v>
      </c>
      <c r="G3" s="23" t="str">
        <f>uvod!G7</f>
        <v>Mladší  žáci</v>
      </c>
    </row>
    <row r="5" spans="1:19" ht="27.5" x14ac:dyDescent="0.55000000000000004">
      <c r="D5" s="23" t="s">
        <v>25</v>
      </c>
    </row>
    <row r="7" spans="1:19" ht="22.5" x14ac:dyDescent="0.45">
      <c r="D7" s="144">
        <f>'seznam soutezi'!D11</f>
        <v>45074</v>
      </c>
      <c r="E7" s="144"/>
      <c r="G7" s="3" t="str">
        <f>'seznam soutezi'!E11</f>
        <v>Kuřim</v>
      </c>
    </row>
    <row r="8" spans="1:19" ht="15" thickBot="1" x14ac:dyDescent="0.4"/>
    <row r="9" spans="1:19" ht="18" x14ac:dyDescent="0.4">
      <c r="B9" s="142" t="s">
        <v>16</v>
      </c>
      <c r="C9" s="30" t="s">
        <v>26</v>
      </c>
      <c r="D9" s="31" t="s">
        <v>27</v>
      </c>
      <c r="E9" s="32" t="s">
        <v>27</v>
      </c>
      <c r="F9" s="31" t="s">
        <v>28</v>
      </c>
      <c r="G9" s="33" t="s">
        <v>27</v>
      </c>
      <c r="H9" s="47" t="s">
        <v>29</v>
      </c>
      <c r="I9" s="32" t="s">
        <v>30</v>
      </c>
      <c r="J9" s="34" t="s">
        <v>31</v>
      </c>
      <c r="K9" s="35" t="s">
        <v>32</v>
      </c>
      <c r="L9" s="36" t="s">
        <v>10</v>
      </c>
    </row>
    <row r="10" spans="1:19" ht="18" x14ac:dyDescent="0.4">
      <c r="B10" s="143"/>
      <c r="C10" s="75" t="s">
        <v>33</v>
      </c>
      <c r="D10" s="37" t="s">
        <v>34</v>
      </c>
      <c r="E10" s="76" t="s">
        <v>34</v>
      </c>
      <c r="F10" s="37" t="s">
        <v>35</v>
      </c>
      <c r="G10" s="38" t="s">
        <v>34</v>
      </c>
      <c r="H10" s="48" t="s">
        <v>36</v>
      </c>
      <c r="I10" s="76" t="s">
        <v>37</v>
      </c>
      <c r="J10" s="77"/>
      <c r="K10" s="39" t="s">
        <v>38</v>
      </c>
      <c r="L10" s="40"/>
    </row>
    <row r="11" spans="1:19" x14ac:dyDescent="0.35">
      <c r="B11" s="143"/>
      <c r="C11" s="75" t="s">
        <v>39</v>
      </c>
      <c r="D11" s="37" t="s">
        <v>40</v>
      </c>
      <c r="E11" s="76" t="s">
        <v>41</v>
      </c>
      <c r="F11" s="50"/>
      <c r="G11" s="38" t="s">
        <v>42</v>
      </c>
      <c r="H11" s="48" t="s">
        <v>44</v>
      </c>
      <c r="I11" s="76" t="s">
        <v>43</v>
      </c>
      <c r="J11" s="76"/>
      <c r="K11" s="37"/>
      <c r="L11" s="44"/>
    </row>
    <row r="12" spans="1:19" ht="18" x14ac:dyDescent="0.35">
      <c r="B12" s="12" t="str">
        <f>'seznam druzstev'!D8</f>
        <v>Hrušovany</v>
      </c>
      <c r="C12" s="8">
        <v>250</v>
      </c>
      <c r="D12" s="45">
        <v>89.49</v>
      </c>
      <c r="E12" s="45">
        <v>120</v>
      </c>
      <c r="F12" s="45">
        <v>44.88</v>
      </c>
      <c r="G12" s="46">
        <f>MIN(C12:E12)</f>
        <v>89.49</v>
      </c>
      <c r="H12" s="49">
        <f>SUM(F12:G12)</f>
        <v>134.37</v>
      </c>
      <c r="I12" s="45"/>
      <c r="J12" s="108">
        <f>_xlfn.RANK.EQ(H12:H26,H12:H26,1)</f>
        <v>6</v>
      </c>
      <c r="K12" s="106">
        <f>LARGE(O12:O26,J12)</f>
        <v>19</v>
      </c>
      <c r="L12" s="13"/>
      <c r="M12" s="41">
        <v>1</v>
      </c>
      <c r="N12" s="41"/>
      <c r="O12" s="43">
        <f>IF(R12,P12,P27)</f>
        <v>30</v>
      </c>
      <c r="P12" s="43">
        <v>30</v>
      </c>
      <c r="Q12" s="43">
        <f>GESTEP(S14,M12)</f>
        <v>1</v>
      </c>
      <c r="R12" s="41" t="b">
        <f>AND(Q12,P26)</f>
        <v>1</v>
      </c>
    </row>
    <row r="13" spans="1:19" ht="18" x14ac:dyDescent="0.35">
      <c r="B13" s="12" t="str">
        <f>'seznam druzstev'!D9</f>
        <v>Kuřim A</v>
      </c>
      <c r="C13" s="8">
        <v>250</v>
      </c>
      <c r="D13" s="45">
        <v>120</v>
      </c>
      <c r="E13" s="45">
        <v>64.13</v>
      </c>
      <c r="F13" s="45">
        <v>22.47</v>
      </c>
      <c r="G13" s="46">
        <f t="shared" ref="G13:G26" si="0">MIN(C13:E13)</f>
        <v>64.13</v>
      </c>
      <c r="H13" s="49">
        <f>SUM(F13:G13)</f>
        <v>86.6</v>
      </c>
      <c r="I13" s="45"/>
      <c r="J13" s="108">
        <f>_xlfn.RANK.EQ(H12:H26,H12:H26,1)</f>
        <v>4</v>
      </c>
      <c r="K13" s="106">
        <f>LARGE(O12:O26,J13)</f>
        <v>23</v>
      </c>
      <c r="L13" s="13"/>
      <c r="M13" s="41">
        <v>2</v>
      </c>
      <c r="N13" s="41"/>
      <c r="O13" s="43">
        <f t="shared" ref="O13:O16" si="1">IF(R13,P13,P28)</f>
        <v>27</v>
      </c>
      <c r="P13" s="43">
        <v>27</v>
      </c>
      <c r="Q13" s="43">
        <f>GESTEP(S14,M13)</f>
        <v>1</v>
      </c>
      <c r="R13" s="41" t="b">
        <f>AND(Q13,P26)</f>
        <v>1</v>
      </c>
    </row>
    <row r="14" spans="1:19" ht="18" x14ac:dyDescent="0.35">
      <c r="B14" s="12" t="str">
        <f>'seznam druzstev'!D10</f>
        <v>Kuřim B</v>
      </c>
      <c r="C14" s="8">
        <v>250</v>
      </c>
      <c r="D14" s="45">
        <v>60.1</v>
      </c>
      <c r="E14" s="45">
        <v>88.32</v>
      </c>
      <c r="F14" s="45">
        <v>24.34</v>
      </c>
      <c r="G14" s="46">
        <f t="shared" si="0"/>
        <v>60.1</v>
      </c>
      <c r="H14" s="49">
        <f t="shared" ref="H14:H26" si="2">SUM(F14:G14)</f>
        <v>84.44</v>
      </c>
      <c r="I14" s="45"/>
      <c r="J14" s="108">
        <f>_xlfn.RANK.EQ(H12:H26,H12:H26,1)</f>
        <v>3</v>
      </c>
      <c r="K14" s="106">
        <f>LARGE(O12:O26,J14)</f>
        <v>25</v>
      </c>
      <c r="L14" s="13"/>
      <c r="M14" s="41">
        <v>3</v>
      </c>
      <c r="N14" s="41"/>
      <c r="O14" s="43">
        <f t="shared" si="1"/>
        <v>25</v>
      </c>
      <c r="P14" s="43">
        <v>25</v>
      </c>
      <c r="Q14" s="43">
        <f>GESTEP(S14,M14)</f>
        <v>1</v>
      </c>
      <c r="R14" s="41" t="b">
        <f>AND(Q14,P26)</f>
        <v>1</v>
      </c>
      <c r="S14" s="41">
        <f>COUNTA(D12:D26)</f>
        <v>7</v>
      </c>
    </row>
    <row r="15" spans="1:19" ht="18" x14ac:dyDescent="0.35">
      <c r="B15" s="12" t="str">
        <f>'seznam druzstev'!D11</f>
        <v>Lelekovice A</v>
      </c>
      <c r="C15" s="8">
        <v>250</v>
      </c>
      <c r="D15" s="45">
        <v>52.33</v>
      </c>
      <c r="E15" s="45">
        <v>120</v>
      </c>
      <c r="F15" s="45">
        <v>17.55</v>
      </c>
      <c r="G15" s="46">
        <f t="shared" si="0"/>
        <v>52.33</v>
      </c>
      <c r="H15" s="49">
        <f t="shared" si="2"/>
        <v>69.88</v>
      </c>
      <c r="I15" s="45"/>
      <c r="J15" s="108">
        <f>_xlfn.RANK.EQ(H12:H26,H12:H26,1)</f>
        <v>1</v>
      </c>
      <c r="K15" s="106">
        <f>LARGE(O12:O26,J15)</f>
        <v>30</v>
      </c>
      <c r="L15" s="13"/>
      <c r="M15" s="41">
        <v>4</v>
      </c>
      <c r="N15" s="41"/>
      <c r="O15" s="43">
        <f t="shared" si="1"/>
        <v>23</v>
      </c>
      <c r="P15" s="43">
        <v>23</v>
      </c>
      <c r="Q15" s="43">
        <f>GESTEP(S14,M15)</f>
        <v>1</v>
      </c>
      <c r="R15" s="41" t="b">
        <f>AND(Q15,P26)</f>
        <v>1</v>
      </c>
    </row>
    <row r="16" spans="1:19" ht="18" x14ac:dyDescent="0.35">
      <c r="B16" s="12" t="str">
        <f>'seznam druzstev'!D12</f>
        <v>Lelekovice B</v>
      </c>
      <c r="C16" s="8">
        <v>250</v>
      </c>
      <c r="D16" s="45">
        <v>56.54</v>
      </c>
      <c r="E16" s="45">
        <v>66.31</v>
      </c>
      <c r="F16" s="45">
        <v>22.09</v>
      </c>
      <c r="G16" s="46">
        <f t="shared" si="0"/>
        <v>56.54</v>
      </c>
      <c r="H16" s="49">
        <f t="shared" si="2"/>
        <v>78.63</v>
      </c>
      <c r="I16" s="45"/>
      <c r="J16" s="108">
        <f>_xlfn.RANK.EQ(H12:H26,H12:H26,1)</f>
        <v>2</v>
      </c>
      <c r="K16" s="106">
        <f>LARGE(O12:O26,J16)</f>
        <v>27</v>
      </c>
      <c r="L16" s="13"/>
      <c r="M16" s="41">
        <v>5</v>
      </c>
      <c r="N16" s="41"/>
      <c r="O16" s="43">
        <f t="shared" si="1"/>
        <v>21</v>
      </c>
      <c r="P16" s="43">
        <v>21</v>
      </c>
      <c r="Q16" s="43">
        <f>GESTEP(S14,M16)</f>
        <v>1</v>
      </c>
      <c r="R16" s="41" t="b">
        <f>AND(Q16,P26)</f>
        <v>1</v>
      </c>
    </row>
    <row r="17" spans="2:18" ht="18" x14ac:dyDescent="0.35">
      <c r="B17" s="12" t="str">
        <f>'seznam druzstev'!D13</f>
        <v>Moutnice</v>
      </c>
      <c r="C17" s="8">
        <v>250</v>
      </c>
      <c r="D17" s="45"/>
      <c r="E17" s="45"/>
      <c r="F17" s="45"/>
      <c r="G17" s="46">
        <f t="shared" si="0"/>
        <v>250</v>
      </c>
      <c r="H17" s="49">
        <f t="shared" si="2"/>
        <v>250</v>
      </c>
      <c r="I17" s="45"/>
      <c r="J17" s="108">
        <f>_xlfn.RANK.EQ(H12:H26,H12:H26,1)</f>
        <v>8</v>
      </c>
      <c r="K17" s="106">
        <f>LARGE(O12:O26,J17)</f>
        <v>0</v>
      </c>
      <c r="L17" s="13"/>
      <c r="M17" s="41">
        <v>6</v>
      </c>
      <c r="N17" s="41"/>
      <c r="O17" s="43">
        <f t="shared" ref="O17:O26" si="3">IF(R17,P17,P32)</f>
        <v>19</v>
      </c>
      <c r="P17" s="43">
        <v>19</v>
      </c>
      <c r="Q17" s="43">
        <f>GESTEP(S14,M17)</f>
        <v>1</v>
      </c>
      <c r="R17" s="41" t="b">
        <f>AND(Q17,P26)</f>
        <v>1</v>
      </c>
    </row>
    <row r="18" spans="2:18" ht="18" x14ac:dyDescent="0.35">
      <c r="B18" s="12" t="str">
        <f>'seznam druzstev'!D14</f>
        <v>Nesvačilka</v>
      </c>
      <c r="C18" s="8">
        <v>250</v>
      </c>
      <c r="D18" s="45">
        <v>68.83</v>
      </c>
      <c r="E18" s="45">
        <v>78.709999999999994</v>
      </c>
      <c r="F18" s="45">
        <v>68.5</v>
      </c>
      <c r="G18" s="46">
        <f t="shared" si="0"/>
        <v>68.83</v>
      </c>
      <c r="H18" s="49">
        <f t="shared" si="2"/>
        <v>137.32999999999998</v>
      </c>
      <c r="I18" s="45"/>
      <c r="J18" s="108">
        <f>_xlfn.RANK.EQ(H12:H26,H12:H26,1)</f>
        <v>7</v>
      </c>
      <c r="K18" s="106">
        <f>LARGE(O12:O26,J18)</f>
        <v>17</v>
      </c>
      <c r="L18" s="13"/>
      <c r="M18" s="41">
        <v>7</v>
      </c>
      <c r="N18" s="41"/>
      <c r="O18" s="43">
        <f t="shared" si="3"/>
        <v>17</v>
      </c>
      <c r="P18" s="43">
        <v>17</v>
      </c>
      <c r="Q18" s="43">
        <f>GESTEP(S14,M18)</f>
        <v>1</v>
      </c>
      <c r="R18" s="41" t="b">
        <f>AND(Q18,P26)</f>
        <v>1</v>
      </c>
    </row>
    <row r="19" spans="2:18" ht="18" x14ac:dyDescent="0.35">
      <c r="B19" s="12" t="str">
        <f>'seznam druzstev'!D15</f>
        <v>Přísnotice</v>
      </c>
      <c r="C19" s="8">
        <v>250</v>
      </c>
      <c r="D19" s="45">
        <v>78.790000000000006</v>
      </c>
      <c r="E19" s="45">
        <v>120</v>
      </c>
      <c r="F19" s="45">
        <v>47.29</v>
      </c>
      <c r="G19" s="46">
        <f t="shared" si="0"/>
        <v>78.790000000000006</v>
      </c>
      <c r="H19" s="49">
        <f t="shared" si="2"/>
        <v>126.08000000000001</v>
      </c>
      <c r="I19" s="45"/>
      <c r="J19" s="108">
        <f>_xlfn.RANK.EQ(H12:H26,H12:H26,1)</f>
        <v>5</v>
      </c>
      <c r="K19" s="106">
        <f>LARGE(O12:O26,J19)</f>
        <v>21</v>
      </c>
      <c r="L19" s="13"/>
      <c r="M19" s="41">
        <v>8</v>
      </c>
      <c r="N19" s="41"/>
      <c r="O19" s="43">
        <f t="shared" si="3"/>
        <v>0</v>
      </c>
      <c r="P19" s="43">
        <v>15</v>
      </c>
      <c r="Q19" s="43">
        <f>GESTEP(S14,M19)</f>
        <v>0</v>
      </c>
      <c r="R19" s="41" t="b">
        <f>AND(Q19,P26)</f>
        <v>0</v>
      </c>
    </row>
    <row r="20" spans="2:18" ht="18" x14ac:dyDescent="0.35">
      <c r="B20" s="12" t="str">
        <f>'seznam druzstev'!D16</f>
        <v>Veverská Bítýška</v>
      </c>
      <c r="C20" s="8">
        <v>250</v>
      </c>
      <c r="D20" s="45"/>
      <c r="E20" s="45"/>
      <c r="F20" s="45"/>
      <c r="G20" s="46">
        <f t="shared" si="0"/>
        <v>250</v>
      </c>
      <c r="H20" s="49">
        <f t="shared" si="2"/>
        <v>250</v>
      </c>
      <c r="I20" s="45"/>
      <c r="J20" s="108">
        <f>_xlfn.RANK.EQ(H12:H26,H12:H26,1)</f>
        <v>8</v>
      </c>
      <c r="K20" s="106">
        <f>LARGE(O12:O26,J20)</f>
        <v>0</v>
      </c>
      <c r="L20" s="13"/>
      <c r="M20" s="41">
        <v>9</v>
      </c>
      <c r="N20" s="41"/>
      <c r="O20" s="43">
        <f t="shared" si="3"/>
        <v>0</v>
      </c>
      <c r="P20" s="43">
        <v>13</v>
      </c>
      <c r="Q20" s="43">
        <f>GESTEP(S14,M20)</f>
        <v>0</v>
      </c>
      <c r="R20" s="41" t="b">
        <f>AND(Q20,P26)</f>
        <v>0</v>
      </c>
    </row>
    <row r="21" spans="2:18" ht="18" x14ac:dyDescent="0.35">
      <c r="B21" s="12">
        <f>'seznam druzstev'!D17</f>
        <v>0</v>
      </c>
      <c r="C21" s="8">
        <v>250</v>
      </c>
      <c r="D21" s="45"/>
      <c r="E21" s="45"/>
      <c r="F21" s="45"/>
      <c r="G21" s="46">
        <f t="shared" si="0"/>
        <v>250</v>
      </c>
      <c r="H21" s="49">
        <f t="shared" si="2"/>
        <v>250</v>
      </c>
      <c r="I21" s="45"/>
      <c r="J21" s="108">
        <f>_xlfn.RANK.EQ(H12:H26,H12:H26,1)</f>
        <v>8</v>
      </c>
      <c r="K21" s="106">
        <f>LARGE(O12:O26,J21)</f>
        <v>0</v>
      </c>
      <c r="L21" s="13"/>
      <c r="M21" s="41">
        <v>10</v>
      </c>
      <c r="N21" s="41"/>
      <c r="O21" s="43">
        <f t="shared" si="3"/>
        <v>0</v>
      </c>
      <c r="P21" s="43">
        <v>11</v>
      </c>
      <c r="Q21" s="43">
        <f>GESTEP(S14,M21)</f>
        <v>0</v>
      </c>
      <c r="R21" s="41" t="b">
        <f>AND(Q21,P26)</f>
        <v>0</v>
      </c>
    </row>
    <row r="22" spans="2:18" ht="18" x14ac:dyDescent="0.35">
      <c r="B22" s="12">
        <f>'seznam druzstev'!D18</f>
        <v>0</v>
      </c>
      <c r="C22" s="8">
        <v>250</v>
      </c>
      <c r="D22" s="45"/>
      <c r="E22" s="45"/>
      <c r="F22" s="45"/>
      <c r="G22" s="46">
        <f t="shared" si="0"/>
        <v>250</v>
      </c>
      <c r="H22" s="49">
        <f t="shared" si="2"/>
        <v>250</v>
      </c>
      <c r="I22" s="45"/>
      <c r="J22" s="108">
        <f>_xlfn.RANK.EQ(H12:H26,H12:H26,1)</f>
        <v>8</v>
      </c>
      <c r="K22" s="106">
        <f>LARGE(O12:O26,J22)</f>
        <v>0</v>
      </c>
      <c r="L22" s="13"/>
      <c r="M22" s="41">
        <v>11</v>
      </c>
      <c r="N22" s="41"/>
      <c r="O22" s="43">
        <f t="shared" si="3"/>
        <v>0</v>
      </c>
      <c r="P22" s="43">
        <v>9</v>
      </c>
      <c r="Q22" s="43">
        <f>GESTEP(S14,M22)</f>
        <v>0</v>
      </c>
      <c r="R22" s="41" t="b">
        <f>AND(Q22,P26)</f>
        <v>0</v>
      </c>
    </row>
    <row r="23" spans="2:18" ht="18" x14ac:dyDescent="0.35">
      <c r="B23" s="12">
        <f>'seznam druzstev'!D19</f>
        <v>0</v>
      </c>
      <c r="C23" s="8">
        <v>250</v>
      </c>
      <c r="D23" s="45"/>
      <c r="E23" s="45"/>
      <c r="F23" s="45"/>
      <c r="G23" s="46">
        <f t="shared" si="0"/>
        <v>250</v>
      </c>
      <c r="H23" s="49">
        <f t="shared" si="2"/>
        <v>250</v>
      </c>
      <c r="I23" s="45"/>
      <c r="J23" s="108">
        <f>_xlfn.RANK.EQ(H12:H26,H12:H26,1)</f>
        <v>8</v>
      </c>
      <c r="K23" s="106">
        <f>LARGE(O12:O26,J23)</f>
        <v>0</v>
      </c>
      <c r="L23" s="13"/>
      <c r="M23" s="41">
        <v>12</v>
      </c>
      <c r="N23" s="41"/>
      <c r="O23" s="43">
        <f t="shared" si="3"/>
        <v>0</v>
      </c>
      <c r="P23" s="43">
        <v>7</v>
      </c>
      <c r="Q23" s="43">
        <f>GESTEP(S14,M23)</f>
        <v>0</v>
      </c>
      <c r="R23" s="41" t="b">
        <f>AND(Q23,P26)</f>
        <v>0</v>
      </c>
    </row>
    <row r="24" spans="2:18" ht="18" x14ac:dyDescent="0.35">
      <c r="B24" s="12">
        <f>'seznam druzstev'!D20</f>
        <v>0</v>
      </c>
      <c r="C24" s="8">
        <v>250</v>
      </c>
      <c r="D24" s="45"/>
      <c r="E24" s="45"/>
      <c r="F24" s="45"/>
      <c r="G24" s="46">
        <f t="shared" si="0"/>
        <v>250</v>
      </c>
      <c r="H24" s="49">
        <f t="shared" si="2"/>
        <v>250</v>
      </c>
      <c r="I24" s="45"/>
      <c r="J24" s="108">
        <f>_xlfn.RANK.EQ(H12:H26,H12:H26,1)</f>
        <v>8</v>
      </c>
      <c r="K24" s="106">
        <f>LARGE(O12:O26,J24)</f>
        <v>0</v>
      </c>
      <c r="L24" s="13"/>
      <c r="M24" s="41">
        <v>13</v>
      </c>
      <c r="N24" s="41"/>
      <c r="O24" s="43">
        <f t="shared" si="3"/>
        <v>0</v>
      </c>
      <c r="P24" s="43">
        <v>5</v>
      </c>
      <c r="Q24" s="43">
        <f>GESTEP(S14,M24)</f>
        <v>0</v>
      </c>
      <c r="R24" s="41" t="b">
        <f>AND(Q24,P26)</f>
        <v>0</v>
      </c>
    </row>
    <row r="25" spans="2:18" ht="18" x14ac:dyDescent="0.35">
      <c r="B25" s="12">
        <f>'seznam druzstev'!D21</f>
        <v>0</v>
      </c>
      <c r="C25" s="8">
        <v>250</v>
      </c>
      <c r="D25" s="45"/>
      <c r="E25" s="45"/>
      <c r="F25" s="45"/>
      <c r="G25" s="46">
        <f>MIN(C25:E25)</f>
        <v>250</v>
      </c>
      <c r="H25" s="49">
        <f t="shared" si="2"/>
        <v>250</v>
      </c>
      <c r="I25" s="45"/>
      <c r="J25" s="108">
        <f>_xlfn.RANK.EQ(H12:H26,H12:H26,1)</f>
        <v>8</v>
      </c>
      <c r="K25" s="106">
        <f>LARGE(O12:O26,J25)</f>
        <v>0</v>
      </c>
      <c r="L25" s="13"/>
      <c r="M25" s="41">
        <v>14</v>
      </c>
      <c r="N25" s="41"/>
      <c r="O25" s="43">
        <f t="shared" si="3"/>
        <v>0</v>
      </c>
      <c r="P25" s="43">
        <v>3</v>
      </c>
      <c r="Q25" s="43">
        <f>GESTEP(S14,M25)</f>
        <v>0</v>
      </c>
      <c r="R25" s="41" t="b">
        <f>AND(Q25,P26)</f>
        <v>0</v>
      </c>
    </row>
    <row r="26" spans="2:18" ht="18.5" thickBot="1" x14ac:dyDescent="0.4">
      <c r="B26" s="14">
        <f>'seznam druzstev'!D22</f>
        <v>0</v>
      </c>
      <c r="C26" s="15">
        <v>250</v>
      </c>
      <c r="D26" s="79"/>
      <c r="E26" s="79"/>
      <c r="F26" s="79"/>
      <c r="G26" s="80">
        <f t="shared" si="0"/>
        <v>250</v>
      </c>
      <c r="H26" s="81">
        <f t="shared" si="2"/>
        <v>250</v>
      </c>
      <c r="I26" s="79"/>
      <c r="J26" s="109">
        <f>_xlfn.RANK.EQ(H12:H26,H12:H26,1)</f>
        <v>8</v>
      </c>
      <c r="K26" s="107">
        <f>LARGE(O12:O26,J26)</f>
        <v>0</v>
      </c>
      <c r="L26" s="16"/>
      <c r="M26" s="41">
        <v>15</v>
      </c>
      <c r="N26" s="41"/>
      <c r="O26" s="43">
        <f t="shared" si="3"/>
        <v>0</v>
      </c>
      <c r="P26" s="43">
        <f>'[1]bodové hodnocení'!A21</f>
        <v>1</v>
      </c>
      <c r="Q26" s="43">
        <f>GESTEP(S28,M26)</f>
        <v>0</v>
      </c>
      <c r="R26" s="41" t="b">
        <f>AND(Q26,P40)</f>
        <v>0</v>
      </c>
    </row>
    <row r="27" spans="2:18" ht="17.5" x14ac:dyDescent="0.35">
      <c r="M27" s="41"/>
      <c r="N27" s="41"/>
      <c r="O27" s="43">
        <v>0</v>
      </c>
      <c r="P27" s="43">
        <v>0</v>
      </c>
      <c r="Q27" s="43"/>
      <c r="R27" s="43"/>
    </row>
    <row r="28" spans="2:18" ht="17.5" x14ac:dyDescent="0.35">
      <c r="O28" s="42"/>
      <c r="P28" s="42"/>
      <c r="Q28" s="42"/>
      <c r="R28" s="42"/>
    </row>
    <row r="29" spans="2:18" ht="17.5" x14ac:dyDescent="0.35">
      <c r="O29" s="42"/>
      <c r="P29" s="42"/>
      <c r="Q29" s="42"/>
      <c r="R29" s="42"/>
    </row>
    <row r="30" spans="2:18" ht="17.5" x14ac:dyDescent="0.35">
      <c r="O30" s="42"/>
      <c r="P30" s="42"/>
      <c r="Q30" s="42"/>
      <c r="R30" s="42"/>
    </row>
    <row r="31" spans="2:18" ht="17.5" x14ac:dyDescent="0.35">
      <c r="O31" s="42"/>
      <c r="P31" s="42"/>
      <c r="Q31" s="42"/>
      <c r="R31" s="42"/>
    </row>
    <row r="32" spans="2:18" ht="17.5" x14ac:dyDescent="0.35">
      <c r="O32" s="42"/>
      <c r="P32" s="42"/>
      <c r="Q32" s="42"/>
      <c r="R32" s="42"/>
    </row>
    <row r="33" spans="15:18" ht="17.5" x14ac:dyDescent="0.35">
      <c r="O33" s="42"/>
      <c r="P33" s="42"/>
      <c r="Q33" s="42"/>
      <c r="R33" s="42"/>
    </row>
    <row r="34" spans="15:18" ht="17.5" x14ac:dyDescent="0.35">
      <c r="O34" s="42"/>
      <c r="P34" s="42"/>
      <c r="Q34" s="42"/>
      <c r="R34" s="42"/>
    </row>
    <row r="35" spans="15:18" ht="17.5" x14ac:dyDescent="0.35">
      <c r="O35" s="42"/>
      <c r="P35" s="42"/>
      <c r="Q35" s="42"/>
      <c r="R35" s="42"/>
    </row>
    <row r="36" spans="15:18" ht="17.5" x14ac:dyDescent="0.35">
      <c r="O36" s="42"/>
      <c r="P36" s="42"/>
      <c r="Q36" s="42"/>
      <c r="R36" s="42"/>
    </row>
    <row r="37" spans="15:18" ht="17.5" x14ac:dyDescent="0.35">
      <c r="O37" s="42"/>
      <c r="P37" s="42"/>
      <c r="Q37" s="42"/>
      <c r="R37" s="42"/>
    </row>
    <row r="38" spans="15:18" ht="17.5" x14ac:dyDescent="0.35">
      <c r="O38" s="42"/>
      <c r="P38" s="42"/>
      <c r="Q38" s="42"/>
      <c r="R38" s="42"/>
    </row>
    <row r="39" spans="15:18" ht="17.5" x14ac:dyDescent="0.35">
      <c r="O39" s="42"/>
      <c r="P39" s="42"/>
      <c r="Q39" s="42"/>
      <c r="R39" s="42"/>
    </row>
    <row r="40" spans="15:18" ht="17.5" x14ac:dyDescent="0.35">
      <c r="O40" s="42"/>
      <c r="P40" s="42"/>
      <c r="Q40" s="42"/>
      <c r="R40" s="42"/>
    </row>
    <row r="41" spans="15:18" ht="17.5" x14ac:dyDescent="0.35">
      <c r="O41" s="42"/>
      <c r="P41" s="42"/>
      <c r="Q41" s="42"/>
      <c r="R41" s="42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34" priority="1" operator="equal">
      <formula>250</formula>
    </cfRule>
    <cfRule type="containsText" dxfId="33" priority="5" operator="containsText" text="250">
      <formula>NOT(ISERROR(SEARCH("250",G12)))</formula>
    </cfRule>
  </conditionalFormatting>
  <conditionalFormatting sqref="H12:H26">
    <cfRule type="cellIs" dxfId="32" priority="2" operator="equal">
      <formula>250</formula>
    </cfRule>
    <cfRule type="cellIs" dxfId="31" priority="4" operator="equal">
      <formula>250</formula>
    </cfRule>
  </conditionalFormatting>
  <conditionalFormatting sqref="J12:J26">
    <cfRule type="duplicateValues" dxfId="30" priority="3"/>
  </conditionalFormatting>
  <hyperlinks>
    <hyperlink ref="B1" location="prubezne!A1" display="Průběžné výsledky" xr:uid="{00000000-0004-0000-0A00-000000000000}"/>
    <hyperlink ref="A1" location="uvod!A1" display="Úvod" xr:uid="{00000000-0004-0000-0A00-000001000000}"/>
    <hyperlink ref="A1:A2" location="uvod!A1" display="Úvod" xr:uid="{00000000-0004-0000-0A00-000002000000}"/>
    <hyperlink ref="D1:D2" location="'3'!A1" display="Předchozí soutěž" xr:uid="{00000000-0004-0000-0A00-000003000000}"/>
    <hyperlink ref="E1:E2" location="'5'!A1" display="Další soutěž" xr:uid="{00000000-0004-0000-0A00-000004000000}"/>
  </hyperlinks>
  <pageMargins left="0.7" right="0.7" top="0.78740157499999996" bottom="0.78740157499999996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41"/>
  <sheetViews>
    <sheetView showGridLines="0" showRowColHeaders="0" showZeros="0" zoomScale="99" zoomScaleNormal="99" workbookViewId="0">
      <selection activeCell="E1" sqref="E1:E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31" t="s">
        <v>1</v>
      </c>
      <c r="B1" s="134" t="s">
        <v>0</v>
      </c>
      <c r="D1" s="146" t="s">
        <v>85</v>
      </c>
      <c r="E1" s="145" t="s">
        <v>84</v>
      </c>
    </row>
    <row r="2" spans="1:19" ht="15" thickBot="1" x14ac:dyDescent="0.4">
      <c r="A2" s="132"/>
      <c r="B2" s="135"/>
      <c r="D2" s="146"/>
      <c r="E2" s="145"/>
    </row>
    <row r="3" spans="1:19" ht="27.5" x14ac:dyDescent="0.55000000000000004">
      <c r="D3" s="3" t="str">
        <f>uvod!D7</f>
        <v>22. ročník</v>
      </c>
      <c r="G3" s="23" t="str">
        <f>uvod!G7</f>
        <v>Mladší  žáci</v>
      </c>
    </row>
    <row r="5" spans="1:19" ht="27.5" x14ac:dyDescent="0.55000000000000004">
      <c r="D5" s="23" t="s">
        <v>25</v>
      </c>
    </row>
    <row r="7" spans="1:19" ht="22.5" x14ac:dyDescent="0.45">
      <c r="D7" s="144">
        <f>'seznam soutezi'!D12</f>
        <v>45087</v>
      </c>
      <c r="E7" s="144"/>
      <c r="G7" s="3" t="str">
        <f>'seznam soutezi'!E12</f>
        <v>Zastávka</v>
      </c>
    </row>
    <row r="8" spans="1:19" ht="15" thickBot="1" x14ac:dyDescent="0.4"/>
    <row r="9" spans="1:19" ht="18" x14ac:dyDescent="0.4">
      <c r="B9" s="142" t="s">
        <v>16</v>
      </c>
      <c r="C9" s="30" t="s">
        <v>26</v>
      </c>
      <c r="D9" s="31" t="s">
        <v>27</v>
      </c>
      <c r="E9" s="32" t="s">
        <v>27</v>
      </c>
      <c r="F9" s="31" t="s">
        <v>28</v>
      </c>
      <c r="G9" s="33" t="s">
        <v>27</v>
      </c>
      <c r="H9" s="47" t="s">
        <v>29</v>
      </c>
      <c r="I9" s="32" t="s">
        <v>30</v>
      </c>
      <c r="J9" s="34" t="s">
        <v>31</v>
      </c>
      <c r="K9" s="35" t="s">
        <v>32</v>
      </c>
      <c r="L9" s="36" t="s">
        <v>10</v>
      </c>
    </row>
    <row r="10" spans="1:19" ht="18" x14ac:dyDescent="0.4">
      <c r="B10" s="143"/>
      <c r="C10" s="75" t="s">
        <v>33</v>
      </c>
      <c r="D10" s="37" t="s">
        <v>34</v>
      </c>
      <c r="E10" s="76" t="s">
        <v>34</v>
      </c>
      <c r="F10" s="37" t="s">
        <v>35</v>
      </c>
      <c r="G10" s="38" t="s">
        <v>34</v>
      </c>
      <c r="H10" s="48" t="s">
        <v>36</v>
      </c>
      <c r="I10" s="76" t="s">
        <v>37</v>
      </c>
      <c r="J10" s="77"/>
      <c r="K10" s="39" t="s">
        <v>38</v>
      </c>
      <c r="L10" s="40"/>
    </row>
    <row r="11" spans="1:19" x14ac:dyDescent="0.35">
      <c r="B11" s="143"/>
      <c r="C11" s="75" t="s">
        <v>39</v>
      </c>
      <c r="D11" s="37" t="s">
        <v>40</v>
      </c>
      <c r="E11" s="76" t="s">
        <v>41</v>
      </c>
      <c r="F11" s="50"/>
      <c r="G11" s="38" t="s">
        <v>42</v>
      </c>
      <c r="H11" s="48" t="s">
        <v>44</v>
      </c>
      <c r="I11" s="76" t="s">
        <v>43</v>
      </c>
      <c r="J11" s="76"/>
      <c r="K11" s="37"/>
      <c r="L11" s="44"/>
    </row>
    <row r="12" spans="1:19" ht="18" x14ac:dyDescent="0.35">
      <c r="B12" s="12" t="str">
        <f>'seznam druzstev'!D8</f>
        <v>Hrušovany</v>
      </c>
      <c r="C12" s="8">
        <v>250</v>
      </c>
      <c r="D12" s="45"/>
      <c r="E12" s="45"/>
      <c r="F12" s="45"/>
      <c r="G12" s="46">
        <f>MIN(C12:E12)</f>
        <v>250</v>
      </c>
      <c r="H12" s="49">
        <f>SUM(F12:G12)</f>
        <v>250</v>
      </c>
      <c r="I12" s="45"/>
      <c r="J12" s="108">
        <f>_xlfn.RANK.EQ(H12:H26,H12:H26,1)</f>
        <v>6</v>
      </c>
      <c r="K12" s="106">
        <f>LARGE(O12:O26,J12)</f>
        <v>0</v>
      </c>
      <c r="L12" s="13"/>
      <c r="M12" s="41">
        <v>1</v>
      </c>
      <c r="N12" s="41"/>
      <c r="O12" s="43">
        <f>IF(R12,P12,P27)</f>
        <v>30</v>
      </c>
      <c r="P12" s="43">
        <v>30</v>
      </c>
      <c r="Q12" s="43">
        <f>GESTEP(S14,M12)</f>
        <v>1</v>
      </c>
      <c r="R12" s="41" t="b">
        <f>AND(Q12,P26)</f>
        <v>1</v>
      </c>
    </row>
    <row r="13" spans="1:19" ht="18" x14ac:dyDescent="0.35">
      <c r="B13" s="12" t="str">
        <f>'seznam druzstev'!D9</f>
        <v>Kuřim A</v>
      </c>
      <c r="C13" s="8">
        <v>250</v>
      </c>
      <c r="D13" s="45">
        <v>62.13</v>
      </c>
      <c r="E13" s="45">
        <v>71.25</v>
      </c>
      <c r="F13" s="45">
        <v>26.74</v>
      </c>
      <c r="G13" s="46">
        <f t="shared" ref="G13:G26" si="0">MIN(C13:E13)</f>
        <v>62.13</v>
      </c>
      <c r="H13" s="49">
        <f>SUM(F13:G13)</f>
        <v>88.87</v>
      </c>
      <c r="I13" s="45"/>
      <c r="J13" s="108">
        <f>_xlfn.RANK.EQ(H12:H26,H12:H26,1)</f>
        <v>2</v>
      </c>
      <c r="K13" s="106">
        <f>LARGE(O12:O26,J13)</f>
        <v>27</v>
      </c>
      <c r="L13" s="13"/>
      <c r="M13" s="41">
        <v>2</v>
      </c>
      <c r="N13" s="41"/>
      <c r="O13" s="43">
        <f t="shared" ref="O13:O16" si="1">IF(R13,P13,P28)</f>
        <v>27</v>
      </c>
      <c r="P13" s="43">
        <v>27</v>
      </c>
      <c r="Q13" s="43">
        <f>GESTEP(S14,M13)</f>
        <v>1</v>
      </c>
      <c r="R13" s="41" t="b">
        <f>AND(Q13,P26)</f>
        <v>1</v>
      </c>
    </row>
    <row r="14" spans="1:19" ht="18" x14ac:dyDescent="0.35">
      <c r="B14" s="12" t="str">
        <f>'seznam druzstev'!D10</f>
        <v>Kuřim B</v>
      </c>
      <c r="C14" s="8">
        <v>250</v>
      </c>
      <c r="D14" s="45">
        <v>73.91</v>
      </c>
      <c r="E14" s="45">
        <v>61.46</v>
      </c>
      <c r="F14" s="45">
        <v>18.86</v>
      </c>
      <c r="G14" s="46">
        <f t="shared" si="0"/>
        <v>61.46</v>
      </c>
      <c r="H14" s="49">
        <f t="shared" ref="H14:H26" si="2">SUM(F14:G14)</f>
        <v>80.319999999999993</v>
      </c>
      <c r="I14" s="45"/>
      <c r="J14" s="108">
        <f>_xlfn.RANK.EQ(H12:H26,H12:H26,1)</f>
        <v>1</v>
      </c>
      <c r="K14" s="106">
        <f>LARGE(O12:O26,J14)</f>
        <v>30</v>
      </c>
      <c r="L14" s="13"/>
      <c r="M14" s="41">
        <v>3</v>
      </c>
      <c r="N14" s="41"/>
      <c r="O14" s="43">
        <f t="shared" si="1"/>
        <v>25</v>
      </c>
      <c r="P14" s="43">
        <v>25</v>
      </c>
      <c r="Q14" s="43">
        <f>GESTEP(S14,M14)</f>
        <v>1</v>
      </c>
      <c r="R14" s="41" t="b">
        <f>AND(Q14,P26)</f>
        <v>1</v>
      </c>
      <c r="S14" s="41">
        <f>COUNTA(D12:D26)</f>
        <v>5</v>
      </c>
    </row>
    <row r="15" spans="1:19" ht="18" x14ac:dyDescent="0.35">
      <c r="B15" s="12" t="str">
        <f>'seznam druzstev'!D11</f>
        <v>Lelekovice A</v>
      </c>
      <c r="C15" s="8">
        <v>250</v>
      </c>
      <c r="D15" s="45">
        <v>53.78</v>
      </c>
      <c r="E15" s="45">
        <v>55.47</v>
      </c>
      <c r="F15" s="45">
        <v>43.22</v>
      </c>
      <c r="G15" s="46">
        <f t="shared" si="0"/>
        <v>53.78</v>
      </c>
      <c r="H15" s="49">
        <f t="shared" si="2"/>
        <v>97</v>
      </c>
      <c r="I15" s="45"/>
      <c r="J15" s="108">
        <f>_xlfn.RANK.EQ(H12:H26,H12:H26,1)</f>
        <v>4</v>
      </c>
      <c r="K15" s="106">
        <f>LARGE(O12:O26,J15)</f>
        <v>23</v>
      </c>
      <c r="L15" s="13"/>
      <c r="M15" s="41">
        <v>4</v>
      </c>
      <c r="N15" s="41"/>
      <c r="O15" s="43">
        <f t="shared" si="1"/>
        <v>23</v>
      </c>
      <c r="P15" s="43">
        <v>23</v>
      </c>
      <c r="Q15" s="43">
        <f>GESTEP(S14,M15)</f>
        <v>1</v>
      </c>
      <c r="R15" s="41" t="b">
        <f>AND(Q15,P26)</f>
        <v>1</v>
      </c>
    </row>
    <row r="16" spans="1:19" ht="18" x14ac:dyDescent="0.35">
      <c r="B16" s="12" t="str">
        <f>'seznam druzstev'!D12</f>
        <v>Lelekovice B</v>
      </c>
      <c r="C16" s="8">
        <v>250</v>
      </c>
      <c r="D16" s="45">
        <v>55.42</v>
      </c>
      <c r="E16" s="45">
        <v>84.64</v>
      </c>
      <c r="F16" s="45">
        <v>120</v>
      </c>
      <c r="G16" s="46">
        <f t="shared" si="0"/>
        <v>55.42</v>
      </c>
      <c r="H16" s="49">
        <f t="shared" si="2"/>
        <v>175.42000000000002</v>
      </c>
      <c r="I16" s="45"/>
      <c r="J16" s="108">
        <f>_xlfn.RANK.EQ(H12:H26,H12:H26,1)</f>
        <v>5</v>
      </c>
      <c r="K16" s="106">
        <f>LARGE(O12:O26,J16)</f>
        <v>21</v>
      </c>
      <c r="L16" s="13"/>
      <c r="M16" s="41">
        <v>5</v>
      </c>
      <c r="N16" s="41"/>
      <c r="O16" s="43">
        <f t="shared" si="1"/>
        <v>21</v>
      </c>
      <c r="P16" s="43">
        <v>21</v>
      </c>
      <c r="Q16" s="43">
        <f>GESTEP(S14,M16)</f>
        <v>1</v>
      </c>
      <c r="R16" s="41" t="b">
        <f>AND(Q16,P26)</f>
        <v>1</v>
      </c>
    </row>
    <row r="17" spans="2:18" ht="18" x14ac:dyDescent="0.35">
      <c r="B17" s="12" t="str">
        <f>'seznam druzstev'!D13</f>
        <v>Moutnice</v>
      </c>
      <c r="C17" s="8">
        <v>250</v>
      </c>
      <c r="D17" s="45"/>
      <c r="E17" s="45"/>
      <c r="F17" s="45"/>
      <c r="G17" s="46">
        <f t="shared" si="0"/>
        <v>250</v>
      </c>
      <c r="H17" s="49">
        <f t="shared" si="2"/>
        <v>250</v>
      </c>
      <c r="I17" s="45"/>
      <c r="J17" s="108">
        <f>_xlfn.RANK.EQ(H12:H26,H12:H26,1)</f>
        <v>6</v>
      </c>
      <c r="K17" s="106">
        <f>LARGE(O12:O26,J17)</f>
        <v>0</v>
      </c>
      <c r="L17" s="13"/>
      <c r="M17" s="41">
        <v>6</v>
      </c>
      <c r="N17" s="41"/>
      <c r="O17" s="43">
        <f t="shared" ref="O17:O26" si="3">IF(R17,P17,P32)</f>
        <v>0</v>
      </c>
      <c r="P17" s="43">
        <v>19</v>
      </c>
      <c r="Q17" s="43">
        <f>GESTEP(S14,M17)</f>
        <v>0</v>
      </c>
      <c r="R17" s="41" t="b">
        <f>AND(Q17,P26)</f>
        <v>0</v>
      </c>
    </row>
    <row r="18" spans="2:18" ht="18" x14ac:dyDescent="0.35">
      <c r="B18" s="12" t="str">
        <f>'seznam druzstev'!D14</f>
        <v>Nesvačilka</v>
      </c>
      <c r="C18" s="8">
        <v>250</v>
      </c>
      <c r="D18" s="45">
        <v>69.38</v>
      </c>
      <c r="E18" s="45">
        <v>78.41</v>
      </c>
      <c r="F18" s="45">
        <v>20.77</v>
      </c>
      <c r="G18" s="46">
        <f t="shared" si="0"/>
        <v>69.38</v>
      </c>
      <c r="H18" s="49">
        <f t="shared" si="2"/>
        <v>90.149999999999991</v>
      </c>
      <c r="I18" s="45"/>
      <c r="J18" s="108">
        <f>_xlfn.RANK.EQ(H12:H26,H12:H26,1)</f>
        <v>3</v>
      </c>
      <c r="K18" s="106">
        <f>LARGE(O12:O26,J18)</f>
        <v>25</v>
      </c>
      <c r="L18" s="13"/>
      <c r="M18" s="41">
        <v>7</v>
      </c>
      <c r="N18" s="41"/>
      <c r="O18" s="43">
        <f t="shared" si="3"/>
        <v>0</v>
      </c>
      <c r="P18" s="43">
        <v>17</v>
      </c>
      <c r="Q18" s="43">
        <f>GESTEP(S14,M18)</f>
        <v>0</v>
      </c>
      <c r="R18" s="41" t="b">
        <f>AND(Q18,P26)</f>
        <v>0</v>
      </c>
    </row>
    <row r="19" spans="2:18" ht="18" x14ac:dyDescent="0.35">
      <c r="B19" s="12" t="str">
        <f>'seznam druzstev'!D15</f>
        <v>Přísnotice</v>
      </c>
      <c r="C19" s="8">
        <v>250</v>
      </c>
      <c r="D19" s="45"/>
      <c r="E19" s="45"/>
      <c r="F19" s="45"/>
      <c r="G19" s="46">
        <f t="shared" si="0"/>
        <v>250</v>
      </c>
      <c r="H19" s="49">
        <f t="shared" si="2"/>
        <v>250</v>
      </c>
      <c r="I19" s="45"/>
      <c r="J19" s="108">
        <f>_xlfn.RANK.EQ(H12:H26,H12:H26,1)</f>
        <v>6</v>
      </c>
      <c r="K19" s="106">
        <f>LARGE(O12:O26,J19)</f>
        <v>0</v>
      </c>
      <c r="L19" s="13"/>
      <c r="M19" s="41">
        <v>8</v>
      </c>
      <c r="N19" s="41"/>
      <c r="O19" s="43">
        <f t="shared" si="3"/>
        <v>0</v>
      </c>
      <c r="P19" s="43">
        <v>15</v>
      </c>
      <c r="Q19" s="43">
        <f>GESTEP(S14,M19)</f>
        <v>0</v>
      </c>
      <c r="R19" s="41" t="b">
        <f>AND(Q19,P26)</f>
        <v>0</v>
      </c>
    </row>
    <row r="20" spans="2:18" ht="18" x14ac:dyDescent="0.35">
      <c r="B20" s="12" t="str">
        <f>'seznam druzstev'!D16</f>
        <v>Veverská Bítýška</v>
      </c>
      <c r="C20" s="8">
        <v>250</v>
      </c>
      <c r="D20" s="45"/>
      <c r="E20" s="45"/>
      <c r="F20" s="45"/>
      <c r="G20" s="46">
        <f t="shared" si="0"/>
        <v>250</v>
      </c>
      <c r="H20" s="49">
        <f t="shared" si="2"/>
        <v>250</v>
      </c>
      <c r="I20" s="45"/>
      <c r="J20" s="108">
        <f>_xlfn.RANK.EQ(H12:H26,H12:H26,1)</f>
        <v>6</v>
      </c>
      <c r="K20" s="106">
        <f>LARGE(O12:O26,J20)</f>
        <v>0</v>
      </c>
      <c r="L20" s="13"/>
      <c r="M20" s="41">
        <v>9</v>
      </c>
      <c r="N20" s="41"/>
      <c r="O20" s="43">
        <f t="shared" si="3"/>
        <v>0</v>
      </c>
      <c r="P20" s="43">
        <v>13</v>
      </c>
      <c r="Q20" s="43">
        <f>GESTEP(S14,M20)</f>
        <v>0</v>
      </c>
      <c r="R20" s="41" t="b">
        <f>AND(Q20,P26)</f>
        <v>0</v>
      </c>
    </row>
    <row r="21" spans="2:18" ht="18" x14ac:dyDescent="0.35">
      <c r="B21" s="12">
        <f>'seznam druzstev'!D17</f>
        <v>0</v>
      </c>
      <c r="C21" s="8">
        <v>250</v>
      </c>
      <c r="D21" s="45"/>
      <c r="E21" s="45"/>
      <c r="F21" s="45"/>
      <c r="G21" s="46">
        <f t="shared" si="0"/>
        <v>250</v>
      </c>
      <c r="H21" s="49">
        <f t="shared" si="2"/>
        <v>250</v>
      </c>
      <c r="I21" s="45"/>
      <c r="J21" s="108">
        <f>_xlfn.RANK.EQ(H12:H26,H12:H26,1)</f>
        <v>6</v>
      </c>
      <c r="K21" s="106">
        <f>LARGE(O12:O26,J21)</f>
        <v>0</v>
      </c>
      <c r="L21" s="13"/>
      <c r="M21" s="41">
        <v>10</v>
      </c>
      <c r="N21" s="41"/>
      <c r="O21" s="43">
        <f t="shared" si="3"/>
        <v>0</v>
      </c>
      <c r="P21" s="43">
        <v>11</v>
      </c>
      <c r="Q21" s="43">
        <f>GESTEP(S14,M21)</f>
        <v>0</v>
      </c>
      <c r="R21" s="41" t="b">
        <f>AND(Q21,P26)</f>
        <v>0</v>
      </c>
    </row>
    <row r="22" spans="2:18" ht="18" x14ac:dyDescent="0.35">
      <c r="B22" s="12">
        <f>'seznam druzstev'!D18</f>
        <v>0</v>
      </c>
      <c r="C22" s="8">
        <v>250</v>
      </c>
      <c r="D22" s="45"/>
      <c r="E22" s="45"/>
      <c r="F22" s="45"/>
      <c r="G22" s="46">
        <f t="shared" si="0"/>
        <v>250</v>
      </c>
      <c r="H22" s="49">
        <f t="shared" si="2"/>
        <v>250</v>
      </c>
      <c r="I22" s="45"/>
      <c r="J22" s="108">
        <f>_xlfn.RANK.EQ(H12:H26,H12:H26,1)</f>
        <v>6</v>
      </c>
      <c r="K22" s="106">
        <f>LARGE(O12:O26,J22)</f>
        <v>0</v>
      </c>
      <c r="L22" s="13"/>
      <c r="M22" s="41">
        <v>11</v>
      </c>
      <c r="N22" s="41"/>
      <c r="O22" s="43">
        <f t="shared" si="3"/>
        <v>0</v>
      </c>
      <c r="P22" s="43">
        <v>9</v>
      </c>
      <c r="Q22" s="43">
        <f>GESTEP(S14,M22)</f>
        <v>0</v>
      </c>
      <c r="R22" s="41" t="b">
        <f>AND(Q22,P26)</f>
        <v>0</v>
      </c>
    </row>
    <row r="23" spans="2:18" ht="18" x14ac:dyDescent="0.35">
      <c r="B23" s="12">
        <f>'seznam druzstev'!D19</f>
        <v>0</v>
      </c>
      <c r="C23" s="8">
        <v>250</v>
      </c>
      <c r="D23" s="45"/>
      <c r="E23" s="45"/>
      <c r="F23" s="45"/>
      <c r="G23" s="46">
        <f t="shared" si="0"/>
        <v>250</v>
      </c>
      <c r="H23" s="49">
        <f t="shared" si="2"/>
        <v>250</v>
      </c>
      <c r="I23" s="45"/>
      <c r="J23" s="108">
        <f>_xlfn.RANK.EQ(H12:H26,H12:H26,1)</f>
        <v>6</v>
      </c>
      <c r="K23" s="106">
        <f>LARGE(O12:O26,J23)</f>
        <v>0</v>
      </c>
      <c r="L23" s="13"/>
      <c r="M23" s="41">
        <v>12</v>
      </c>
      <c r="N23" s="41"/>
      <c r="O23" s="43">
        <f t="shared" si="3"/>
        <v>0</v>
      </c>
      <c r="P23" s="43">
        <v>7</v>
      </c>
      <c r="Q23" s="43">
        <f>GESTEP(S14,M23)</f>
        <v>0</v>
      </c>
      <c r="R23" s="41" t="b">
        <f>AND(Q23,P26)</f>
        <v>0</v>
      </c>
    </row>
    <row r="24" spans="2:18" ht="18" x14ac:dyDescent="0.35">
      <c r="B24" s="12">
        <f>'seznam druzstev'!D20</f>
        <v>0</v>
      </c>
      <c r="C24" s="8">
        <v>250</v>
      </c>
      <c r="D24" s="45"/>
      <c r="E24" s="45"/>
      <c r="F24" s="45"/>
      <c r="G24" s="46">
        <f t="shared" si="0"/>
        <v>250</v>
      </c>
      <c r="H24" s="49">
        <f t="shared" si="2"/>
        <v>250</v>
      </c>
      <c r="I24" s="45"/>
      <c r="J24" s="108">
        <f>_xlfn.RANK.EQ(H12:H26,H12:H26,1)</f>
        <v>6</v>
      </c>
      <c r="K24" s="106">
        <f>LARGE(O12:O26,J24)</f>
        <v>0</v>
      </c>
      <c r="L24" s="13"/>
      <c r="M24" s="41">
        <v>13</v>
      </c>
      <c r="N24" s="41"/>
      <c r="O24" s="43">
        <f t="shared" si="3"/>
        <v>0</v>
      </c>
      <c r="P24" s="43">
        <v>5</v>
      </c>
      <c r="Q24" s="43">
        <f>GESTEP(S14,M24)</f>
        <v>0</v>
      </c>
      <c r="R24" s="41" t="b">
        <f>AND(Q24,P26)</f>
        <v>0</v>
      </c>
    </row>
    <row r="25" spans="2:18" ht="18" x14ac:dyDescent="0.35">
      <c r="B25" s="12">
        <f>'seznam druzstev'!D21</f>
        <v>0</v>
      </c>
      <c r="C25" s="8">
        <v>250</v>
      </c>
      <c r="D25" s="45"/>
      <c r="E25" s="45"/>
      <c r="F25" s="45"/>
      <c r="G25" s="46">
        <f>MIN(C25:E25)</f>
        <v>250</v>
      </c>
      <c r="H25" s="49">
        <f t="shared" si="2"/>
        <v>250</v>
      </c>
      <c r="I25" s="45"/>
      <c r="J25" s="108">
        <f>_xlfn.RANK.EQ(H12:H26,H12:H26,1)</f>
        <v>6</v>
      </c>
      <c r="K25" s="106">
        <f>LARGE(O12:O26,J25)</f>
        <v>0</v>
      </c>
      <c r="L25" s="13"/>
      <c r="M25" s="41">
        <v>14</v>
      </c>
      <c r="N25" s="41"/>
      <c r="O25" s="43">
        <f t="shared" si="3"/>
        <v>0</v>
      </c>
      <c r="P25" s="43">
        <v>3</v>
      </c>
      <c r="Q25" s="43">
        <f>GESTEP(S14,M25)</f>
        <v>0</v>
      </c>
      <c r="R25" s="41" t="b">
        <f>AND(Q25,P26)</f>
        <v>0</v>
      </c>
    </row>
    <row r="26" spans="2:18" ht="18.5" thickBot="1" x14ac:dyDescent="0.4">
      <c r="B26" s="14">
        <f>'seznam druzstev'!D22</f>
        <v>0</v>
      </c>
      <c r="C26" s="15">
        <v>250</v>
      </c>
      <c r="D26" s="79"/>
      <c r="E26" s="79"/>
      <c r="F26" s="79"/>
      <c r="G26" s="80">
        <f t="shared" si="0"/>
        <v>250</v>
      </c>
      <c r="H26" s="81">
        <f t="shared" si="2"/>
        <v>250</v>
      </c>
      <c r="I26" s="79"/>
      <c r="J26" s="109">
        <f>_xlfn.RANK.EQ(H12:H26,H12:H26,1)</f>
        <v>6</v>
      </c>
      <c r="K26" s="107">
        <f>LARGE(O12:O26,J26)</f>
        <v>0</v>
      </c>
      <c r="L26" s="16"/>
      <c r="M26" s="41">
        <v>15</v>
      </c>
      <c r="N26" s="41"/>
      <c r="O26" s="43">
        <f t="shared" si="3"/>
        <v>0</v>
      </c>
      <c r="P26" s="43">
        <f>'[1]bodové hodnocení'!A21</f>
        <v>1</v>
      </c>
      <c r="Q26" s="43">
        <f>GESTEP(S28,M26)</f>
        <v>0</v>
      </c>
      <c r="R26" s="41" t="b">
        <f>AND(Q26,P40)</f>
        <v>0</v>
      </c>
    </row>
    <row r="27" spans="2:18" ht="17.5" x14ac:dyDescent="0.35">
      <c r="M27" s="41"/>
      <c r="N27" s="41"/>
      <c r="O27" s="43">
        <v>0</v>
      </c>
      <c r="P27" s="43">
        <v>0</v>
      </c>
      <c r="Q27" s="43"/>
      <c r="R27" s="43"/>
    </row>
    <row r="28" spans="2:18" ht="17.5" x14ac:dyDescent="0.35">
      <c r="O28" s="42"/>
      <c r="P28" s="42"/>
      <c r="Q28" s="42"/>
      <c r="R28" s="42"/>
    </row>
    <row r="29" spans="2:18" ht="17.5" x14ac:dyDescent="0.35">
      <c r="O29" s="42"/>
      <c r="P29" s="42"/>
      <c r="Q29" s="42"/>
      <c r="R29" s="42"/>
    </row>
    <row r="30" spans="2:18" ht="17.5" x14ac:dyDescent="0.35">
      <c r="O30" s="42"/>
      <c r="P30" s="42"/>
      <c r="Q30" s="42"/>
      <c r="R30" s="42"/>
    </row>
    <row r="31" spans="2:18" ht="17.5" x14ac:dyDescent="0.35">
      <c r="O31" s="42"/>
      <c r="P31" s="42"/>
      <c r="Q31" s="42"/>
      <c r="R31" s="42"/>
    </row>
    <row r="32" spans="2:18" ht="17.5" x14ac:dyDescent="0.35">
      <c r="O32" s="42"/>
      <c r="P32" s="42"/>
      <c r="Q32" s="42"/>
      <c r="R32" s="42"/>
    </row>
    <row r="33" spans="15:18" ht="17.5" x14ac:dyDescent="0.35">
      <c r="O33" s="42"/>
      <c r="P33" s="42"/>
      <c r="Q33" s="42"/>
      <c r="R33" s="42"/>
    </row>
    <row r="34" spans="15:18" ht="17.5" x14ac:dyDescent="0.35">
      <c r="O34" s="42"/>
      <c r="P34" s="42"/>
      <c r="Q34" s="42"/>
      <c r="R34" s="42"/>
    </row>
    <row r="35" spans="15:18" ht="17.5" x14ac:dyDescent="0.35">
      <c r="O35" s="42"/>
      <c r="P35" s="42"/>
      <c r="Q35" s="42"/>
      <c r="R35" s="42"/>
    </row>
    <row r="36" spans="15:18" ht="17.5" x14ac:dyDescent="0.35">
      <c r="O36" s="42"/>
      <c r="P36" s="42"/>
      <c r="Q36" s="42"/>
      <c r="R36" s="42"/>
    </row>
    <row r="37" spans="15:18" ht="17.5" x14ac:dyDescent="0.35">
      <c r="O37" s="42"/>
      <c r="P37" s="42"/>
      <c r="Q37" s="42"/>
      <c r="R37" s="42"/>
    </row>
    <row r="38" spans="15:18" ht="17.5" x14ac:dyDescent="0.35">
      <c r="O38" s="42"/>
      <c r="P38" s="42"/>
      <c r="Q38" s="42"/>
      <c r="R38" s="42"/>
    </row>
    <row r="39" spans="15:18" ht="17.5" x14ac:dyDescent="0.35">
      <c r="O39" s="42"/>
      <c r="P39" s="42"/>
      <c r="Q39" s="42"/>
      <c r="R39" s="42"/>
    </row>
    <row r="40" spans="15:18" ht="17.5" x14ac:dyDescent="0.35">
      <c r="O40" s="42"/>
      <c r="P40" s="42"/>
      <c r="Q40" s="42"/>
      <c r="R40" s="42"/>
    </row>
    <row r="41" spans="15:18" ht="17.5" x14ac:dyDescent="0.35">
      <c r="O41" s="42"/>
      <c r="P41" s="42"/>
      <c r="Q41" s="42"/>
      <c r="R41" s="42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29" priority="1" operator="equal">
      <formula>250</formula>
    </cfRule>
    <cfRule type="containsText" dxfId="28" priority="5" operator="containsText" text="250">
      <formula>NOT(ISERROR(SEARCH("250",G12)))</formula>
    </cfRule>
  </conditionalFormatting>
  <conditionalFormatting sqref="H12:H26">
    <cfRule type="cellIs" dxfId="27" priority="2" operator="equal">
      <formula>250</formula>
    </cfRule>
    <cfRule type="cellIs" dxfId="26" priority="4" operator="equal">
      <formula>250</formula>
    </cfRule>
  </conditionalFormatting>
  <conditionalFormatting sqref="J12:J26">
    <cfRule type="duplicateValues" dxfId="25" priority="3"/>
  </conditionalFormatting>
  <hyperlinks>
    <hyperlink ref="B1" location="prubezne!A1" display="Průběžné výsledky" xr:uid="{00000000-0004-0000-0B00-000000000000}"/>
    <hyperlink ref="A1" location="uvod!A1" display="Úvod" xr:uid="{00000000-0004-0000-0B00-000001000000}"/>
    <hyperlink ref="A1:A2" location="uvod!A1" display="Úvod" xr:uid="{00000000-0004-0000-0B00-000002000000}"/>
    <hyperlink ref="E1:E2" location="'6'!A1" display="Další soutěž" xr:uid="{00000000-0004-0000-0B00-000003000000}"/>
    <hyperlink ref="D1:D2" location="'4'!A1" display="Předchozí soutěž" xr:uid="{00000000-0004-0000-0B00-000004000000}"/>
  </hyperlinks>
  <pageMargins left="0.7" right="0.7" top="0.78740157499999996" bottom="0.78740157499999996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41"/>
  <sheetViews>
    <sheetView showGridLines="0" showRowColHeaders="0" showZeros="0" zoomScale="99" zoomScaleNormal="99" workbookViewId="0">
      <selection activeCell="B1" sqref="B1:B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31" t="s">
        <v>1</v>
      </c>
      <c r="B1" s="134" t="s">
        <v>0</v>
      </c>
      <c r="D1" s="146" t="s">
        <v>85</v>
      </c>
      <c r="E1" s="145" t="s">
        <v>84</v>
      </c>
    </row>
    <row r="2" spans="1:19" ht="15" thickBot="1" x14ac:dyDescent="0.4">
      <c r="A2" s="132"/>
      <c r="B2" s="135"/>
      <c r="D2" s="146"/>
      <c r="E2" s="145"/>
    </row>
    <row r="3" spans="1:19" ht="27.5" x14ac:dyDescent="0.55000000000000004">
      <c r="D3" s="3" t="str">
        <f>uvod!D7</f>
        <v>22. ročník</v>
      </c>
      <c r="G3" s="23" t="str">
        <f>uvod!G7</f>
        <v>Mladší  žáci</v>
      </c>
    </row>
    <row r="5" spans="1:19" ht="27.5" x14ac:dyDescent="0.55000000000000004">
      <c r="D5" s="23" t="s">
        <v>25</v>
      </c>
    </row>
    <row r="7" spans="1:19" ht="22.5" x14ac:dyDescent="0.45">
      <c r="D7" s="144">
        <f>'seznam soutezi'!D13</f>
        <v>45095</v>
      </c>
      <c r="E7" s="144"/>
      <c r="G7" s="3" t="str">
        <f>'seznam soutezi'!E13</f>
        <v>Veverská Bítýška</v>
      </c>
    </row>
    <row r="8" spans="1:19" ht="15" thickBot="1" x14ac:dyDescent="0.4"/>
    <row r="9" spans="1:19" ht="18" x14ac:dyDescent="0.4">
      <c r="B9" s="142" t="s">
        <v>16</v>
      </c>
      <c r="C9" s="30" t="s">
        <v>26</v>
      </c>
      <c r="D9" s="31" t="s">
        <v>27</v>
      </c>
      <c r="E9" s="32" t="s">
        <v>27</v>
      </c>
      <c r="F9" s="31" t="s">
        <v>28</v>
      </c>
      <c r="G9" s="33" t="s">
        <v>27</v>
      </c>
      <c r="H9" s="47" t="s">
        <v>29</v>
      </c>
      <c r="I9" s="32" t="s">
        <v>30</v>
      </c>
      <c r="J9" s="34" t="s">
        <v>31</v>
      </c>
      <c r="K9" s="35" t="s">
        <v>32</v>
      </c>
      <c r="L9" s="36" t="s">
        <v>10</v>
      </c>
    </row>
    <row r="10" spans="1:19" ht="18" x14ac:dyDescent="0.4">
      <c r="B10" s="143"/>
      <c r="C10" s="75" t="s">
        <v>33</v>
      </c>
      <c r="D10" s="37" t="s">
        <v>34</v>
      </c>
      <c r="E10" s="76" t="s">
        <v>34</v>
      </c>
      <c r="F10" s="37" t="s">
        <v>35</v>
      </c>
      <c r="G10" s="38" t="s">
        <v>34</v>
      </c>
      <c r="H10" s="48" t="s">
        <v>36</v>
      </c>
      <c r="I10" s="76" t="s">
        <v>37</v>
      </c>
      <c r="J10" s="77"/>
      <c r="K10" s="39" t="s">
        <v>38</v>
      </c>
      <c r="L10" s="40"/>
    </row>
    <row r="11" spans="1:19" x14ac:dyDescent="0.35">
      <c r="B11" s="143"/>
      <c r="C11" s="75" t="s">
        <v>39</v>
      </c>
      <c r="D11" s="37" t="s">
        <v>40</v>
      </c>
      <c r="E11" s="76" t="s">
        <v>41</v>
      </c>
      <c r="F11" s="50"/>
      <c r="G11" s="38" t="s">
        <v>42</v>
      </c>
      <c r="H11" s="48" t="s">
        <v>44</v>
      </c>
      <c r="I11" s="76" t="s">
        <v>43</v>
      </c>
      <c r="J11" s="76"/>
      <c r="K11" s="37"/>
      <c r="L11" s="44"/>
    </row>
    <row r="12" spans="1:19" ht="18" x14ac:dyDescent="0.35">
      <c r="B12" s="12" t="str">
        <f>'seznam druzstev'!D8</f>
        <v>Hrušovany</v>
      </c>
      <c r="C12" s="8">
        <v>250</v>
      </c>
      <c r="D12" s="45"/>
      <c r="E12" s="45"/>
      <c r="F12" s="45"/>
      <c r="G12" s="46">
        <f>MIN(C12:E12)</f>
        <v>250</v>
      </c>
      <c r="H12" s="49">
        <f>SUM(F12:G12)</f>
        <v>250</v>
      </c>
      <c r="I12" s="45"/>
      <c r="J12" s="108">
        <f>_xlfn.RANK.EQ(H12:H26,H12:H26,1)</f>
        <v>8</v>
      </c>
      <c r="K12" s="106">
        <f>LARGE(O12:O26,J12)</f>
        <v>0</v>
      </c>
      <c r="L12" s="13"/>
      <c r="M12" s="41">
        <v>1</v>
      </c>
      <c r="N12" s="41"/>
      <c r="O12" s="43">
        <f>IF(R12,P12,P27)</f>
        <v>30</v>
      </c>
      <c r="P12" s="43">
        <v>30</v>
      </c>
      <c r="Q12" s="43">
        <f>GESTEP(S14,M12)</f>
        <v>1</v>
      </c>
      <c r="R12" s="41" t="b">
        <f>AND(Q12,P26)</f>
        <v>1</v>
      </c>
    </row>
    <row r="13" spans="1:19" ht="18" x14ac:dyDescent="0.35">
      <c r="B13" s="12" t="str">
        <f>'seznam druzstev'!D9</f>
        <v>Kuřim A</v>
      </c>
      <c r="C13" s="8">
        <v>250</v>
      </c>
      <c r="D13" s="45">
        <v>65.11</v>
      </c>
      <c r="E13" s="45">
        <v>68.52</v>
      </c>
      <c r="F13" s="45">
        <v>21.43</v>
      </c>
      <c r="G13" s="46">
        <f t="shared" ref="G13:G26" si="0">MIN(C13:E13)</f>
        <v>65.11</v>
      </c>
      <c r="H13" s="49">
        <f>SUM(F13:G13)</f>
        <v>86.539999999999992</v>
      </c>
      <c r="I13" s="45"/>
      <c r="J13" s="108">
        <f>_xlfn.RANK.EQ(H12:H26,H12:H26,1)</f>
        <v>4</v>
      </c>
      <c r="K13" s="106">
        <f>LARGE(O12:O26,J13)</f>
        <v>23</v>
      </c>
      <c r="L13" s="13"/>
      <c r="M13" s="41">
        <v>2</v>
      </c>
      <c r="N13" s="41"/>
      <c r="O13" s="43">
        <f t="shared" ref="O13:O16" si="1">IF(R13,P13,P28)</f>
        <v>27</v>
      </c>
      <c r="P13" s="43">
        <v>27</v>
      </c>
      <c r="Q13" s="43">
        <f>GESTEP(S14,M13)</f>
        <v>1</v>
      </c>
      <c r="R13" s="41" t="b">
        <f>AND(Q13,P26)</f>
        <v>1</v>
      </c>
    </row>
    <row r="14" spans="1:19" ht="18" x14ac:dyDescent="0.35">
      <c r="B14" s="12" t="str">
        <f>'seznam druzstev'!D10</f>
        <v>Kuřim B</v>
      </c>
      <c r="C14" s="8">
        <v>250</v>
      </c>
      <c r="D14" s="45">
        <v>57.65</v>
      </c>
      <c r="E14" s="45">
        <v>79.36</v>
      </c>
      <c r="F14" s="45">
        <v>28.08</v>
      </c>
      <c r="G14" s="46">
        <f t="shared" si="0"/>
        <v>57.65</v>
      </c>
      <c r="H14" s="49">
        <f t="shared" ref="H14:H26" si="2">SUM(F14:G14)</f>
        <v>85.72999999999999</v>
      </c>
      <c r="I14" s="45"/>
      <c r="J14" s="108">
        <f>_xlfn.RANK.EQ(H12:H26,H12:H26,1)</f>
        <v>3</v>
      </c>
      <c r="K14" s="106">
        <f>LARGE(O12:O26,J14)</f>
        <v>25</v>
      </c>
      <c r="L14" s="13"/>
      <c r="M14" s="41">
        <v>3</v>
      </c>
      <c r="N14" s="41"/>
      <c r="O14" s="43">
        <f t="shared" si="1"/>
        <v>25</v>
      </c>
      <c r="P14" s="43">
        <v>25</v>
      </c>
      <c r="Q14" s="43">
        <f>GESTEP(S14,M14)</f>
        <v>1</v>
      </c>
      <c r="R14" s="41" t="b">
        <f>AND(Q14,P26)</f>
        <v>1</v>
      </c>
      <c r="S14" s="41">
        <f>COUNTA(D12:D26)</f>
        <v>7</v>
      </c>
    </row>
    <row r="15" spans="1:19" ht="18" x14ac:dyDescent="0.35">
      <c r="B15" s="12" t="str">
        <f>'seznam druzstev'!D11</f>
        <v>Lelekovice A</v>
      </c>
      <c r="C15" s="8">
        <v>250</v>
      </c>
      <c r="D15" s="45">
        <v>53.38</v>
      </c>
      <c r="E15" s="45">
        <v>54.53</v>
      </c>
      <c r="F15" s="45">
        <v>16.96</v>
      </c>
      <c r="G15" s="46">
        <f t="shared" si="0"/>
        <v>53.38</v>
      </c>
      <c r="H15" s="49">
        <f t="shared" si="2"/>
        <v>70.34</v>
      </c>
      <c r="I15" s="45"/>
      <c r="J15" s="108">
        <f>_xlfn.RANK.EQ(H12:H26,H12:H26,1)</f>
        <v>1</v>
      </c>
      <c r="K15" s="106">
        <f>LARGE(O12:O26,J15)</f>
        <v>30</v>
      </c>
      <c r="L15" s="13"/>
      <c r="M15" s="41">
        <v>4</v>
      </c>
      <c r="N15" s="41"/>
      <c r="O15" s="43">
        <f t="shared" si="1"/>
        <v>23</v>
      </c>
      <c r="P15" s="43">
        <v>23</v>
      </c>
      <c r="Q15" s="43">
        <f>GESTEP(S14,M15)</f>
        <v>1</v>
      </c>
      <c r="R15" s="41" t="b">
        <f>AND(Q15,P26)</f>
        <v>1</v>
      </c>
    </row>
    <row r="16" spans="1:19" ht="18" x14ac:dyDescent="0.35">
      <c r="B16" s="12" t="str">
        <f>'seznam druzstev'!D12</f>
        <v>Lelekovice B</v>
      </c>
      <c r="C16" s="8">
        <v>250</v>
      </c>
      <c r="D16" s="45">
        <v>55.15</v>
      </c>
      <c r="E16" s="45">
        <v>67.569999999999993</v>
      </c>
      <c r="F16" s="45">
        <v>21.14</v>
      </c>
      <c r="G16" s="46">
        <f t="shared" si="0"/>
        <v>55.15</v>
      </c>
      <c r="H16" s="49">
        <f t="shared" si="2"/>
        <v>76.289999999999992</v>
      </c>
      <c r="I16" s="45"/>
      <c r="J16" s="108">
        <f>_xlfn.RANK.EQ(H12:H26,H12:H26,1)</f>
        <v>2</v>
      </c>
      <c r="K16" s="106">
        <f>LARGE(O12:O26,J16)</f>
        <v>27</v>
      </c>
      <c r="L16" s="13"/>
      <c r="M16" s="41">
        <v>5</v>
      </c>
      <c r="N16" s="41"/>
      <c r="O16" s="43">
        <f t="shared" si="1"/>
        <v>21</v>
      </c>
      <c r="P16" s="43">
        <v>21</v>
      </c>
      <c r="Q16" s="43">
        <f>GESTEP(S14,M16)</f>
        <v>1</v>
      </c>
      <c r="R16" s="41" t="b">
        <f>AND(Q16,P26)</f>
        <v>1</v>
      </c>
    </row>
    <row r="17" spans="2:18" ht="18" x14ac:dyDescent="0.35">
      <c r="B17" s="12" t="str">
        <f>'seznam druzstev'!D13</f>
        <v>Moutnice</v>
      </c>
      <c r="C17" s="8">
        <v>250</v>
      </c>
      <c r="D17" s="45"/>
      <c r="E17" s="45"/>
      <c r="F17" s="45"/>
      <c r="G17" s="46">
        <f t="shared" si="0"/>
        <v>250</v>
      </c>
      <c r="H17" s="49">
        <f t="shared" si="2"/>
        <v>250</v>
      </c>
      <c r="I17" s="45"/>
      <c r="J17" s="108">
        <f>_xlfn.RANK.EQ(H12:H26,H12:H26,1)</f>
        <v>8</v>
      </c>
      <c r="K17" s="106">
        <f>LARGE(O12:O26,J17)</f>
        <v>0</v>
      </c>
      <c r="L17" s="13"/>
      <c r="M17" s="41">
        <v>6</v>
      </c>
      <c r="N17" s="41"/>
      <c r="O17" s="43">
        <f t="shared" ref="O17:O26" si="3">IF(R17,P17,P32)</f>
        <v>19</v>
      </c>
      <c r="P17" s="43">
        <v>19</v>
      </c>
      <c r="Q17" s="43">
        <f>GESTEP(S14,M17)</f>
        <v>1</v>
      </c>
      <c r="R17" s="41" t="b">
        <f>AND(Q17,P26)</f>
        <v>1</v>
      </c>
    </row>
    <row r="18" spans="2:18" ht="18" x14ac:dyDescent="0.35">
      <c r="B18" s="12" t="str">
        <f>'seznam druzstev'!D14</f>
        <v>Nesvačilka</v>
      </c>
      <c r="C18" s="8">
        <v>250</v>
      </c>
      <c r="D18" s="45">
        <v>64.239999999999995</v>
      </c>
      <c r="E18" s="45">
        <v>74.41</v>
      </c>
      <c r="F18" s="45">
        <v>28.84</v>
      </c>
      <c r="G18" s="46">
        <f t="shared" si="0"/>
        <v>64.239999999999995</v>
      </c>
      <c r="H18" s="49">
        <f t="shared" si="2"/>
        <v>93.08</v>
      </c>
      <c r="I18" s="45"/>
      <c r="J18" s="108">
        <f>_xlfn.RANK.EQ(H12:H26,H12:H26,1)</f>
        <v>5</v>
      </c>
      <c r="K18" s="106">
        <f>LARGE(O12:O26,J18)</f>
        <v>21</v>
      </c>
      <c r="L18" s="13"/>
      <c r="M18" s="41">
        <v>7</v>
      </c>
      <c r="N18" s="41"/>
      <c r="O18" s="43">
        <f t="shared" si="3"/>
        <v>17</v>
      </c>
      <c r="P18" s="43">
        <v>17</v>
      </c>
      <c r="Q18" s="43">
        <f>GESTEP(S14,M18)</f>
        <v>1</v>
      </c>
      <c r="R18" s="41" t="b">
        <f>AND(Q18,P26)</f>
        <v>1</v>
      </c>
    </row>
    <row r="19" spans="2:18" ht="18" x14ac:dyDescent="0.35">
      <c r="B19" s="12" t="str">
        <f>'seznam druzstev'!D15</f>
        <v>Přísnotice</v>
      </c>
      <c r="C19" s="8">
        <v>250</v>
      </c>
      <c r="D19" s="45">
        <v>72.900000000000006</v>
      </c>
      <c r="E19" s="45">
        <v>120</v>
      </c>
      <c r="F19" s="45">
        <v>86.17</v>
      </c>
      <c r="G19" s="46">
        <f t="shared" si="0"/>
        <v>72.900000000000006</v>
      </c>
      <c r="H19" s="49">
        <f t="shared" si="2"/>
        <v>159.07</v>
      </c>
      <c r="I19" s="45"/>
      <c r="J19" s="108">
        <f>_xlfn.RANK.EQ(H12:H26,H12:H26,1)</f>
        <v>7</v>
      </c>
      <c r="K19" s="106">
        <f>LARGE(O12:O26,J19)</f>
        <v>17</v>
      </c>
      <c r="L19" s="13"/>
      <c r="M19" s="41">
        <v>8</v>
      </c>
      <c r="N19" s="41"/>
      <c r="O19" s="43">
        <f t="shared" si="3"/>
        <v>0</v>
      </c>
      <c r="P19" s="43">
        <v>15</v>
      </c>
      <c r="Q19" s="43">
        <f>GESTEP(S14,M19)</f>
        <v>0</v>
      </c>
      <c r="R19" s="41" t="b">
        <f>AND(Q19,P26)</f>
        <v>0</v>
      </c>
    </row>
    <row r="20" spans="2:18" ht="18" x14ac:dyDescent="0.35">
      <c r="B20" s="12" t="str">
        <f>'seznam druzstev'!D16</f>
        <v>Veverská Bítýška</v>
      </c>
      <c r="C20" s="8">
        <v>250</v>
      </c>
      <c r="D20" s="45">
        <v>69.569999999999993</v>
      </c>
      <c r="E20" s="45">
        <v>82.44</v>
      </c>
      <c r="F20" s="45">
        <v>28.75</v>
      </c>
      <c r="G20" s="46">
        <f t="shared" si="0"/>
        <v>69.569999999999993</v>
      </c>
      <c r="H20" s="49">
        <f t="shared" si="2"/>
        <v>98.32</v>
      </c>
      <c r="I20" s="45"/>
      <c r="J20" s="108">
        <f>_xlfn.RANK.EQ(H12:H26,H12:H26,1)</f>
        <v>6</v>
      </c>
      <c r="K20" s="106">
        <f>LARGE(O12:O26,J20)</f>
        <v>19</v>
      </c>
      <c r="L20" s="13"/>
      <c r="M20" s="41">
        <v>9</v>
      </c>
      <c r="N20" s="41"/>
      <c r="O20" s="43">
        <f t="shared" si="3"/>
        <v>0</v>
      </c>
      <c r="P20" s="43">
        <v>13</v>
      </c>
      <c r="Q20" s="43">
        <f>GESTEP(S14,M20)</f>
        <v>0</v>
      </c>
      <c r="R20" s="41" t="b">
        <f>AND(Q20,P26)</f>
        <v>0</v>
      </c>
    </row>
    <row r="21" spans="2:18" ht="18" x14ac:dyDescent="0.35">
      <c r="B21" s="12">
        <f>'seznam druzstev'!D17</f>
        <v>0</v>
      </c>
      <c r="C21" s="8">
        <v>250</v>
      </c>
      <c r="D21" s="45"/>
      <c r="E21" s="45"/>
      <c r="F21" s="45"/>
      <c r="G21" s="46">
        <f t="shared" si="0"/>
        <v>250</v>
      </c>
      <c r="H21" s="49">
        <f t="shared" si="2"/>
        <v>250</v>
      </c>
      <c r="I21" s="45"/>
      <c r="J21" s="108">
        <f>_xlfn.RANK.EQ(H12:H26,H12:H26,1)</f>
        <v>8</v>
      </c>
      <c r="K21" s="106">
        <f>LARGE(O12:O26,J21)</f>
        <v>0</v>
      </c>
      <c r="L21" s="13"/>
      <c r="M21" s="41">
        <v>10</v>
      </c>
      <c r="N21" s="41"/>
      <c r="O21" s="43">
        <f t="shared" si="3"/>
        <v>0</v>
      </c>
      <c r="P21" s="43">
        <v>11</v>
      </c>
      <c r="Q21" s="43">
        <f>GESTEP(S14,M21)</f>
        <v>0</v>
      </c>
      <c r="R21" s="41" t="b">
        <f>AND(Q21,P26)</f>
        <v>0</v>
      </c>
    </row>
    <row r="22" spans="2:18" ht="18" x14ac:dyDescent="0.35">
      <c r="B22" s="12">
        <f>'seznam druzstev'!D18</f>
        <v>0</v>
      </c>
      <c r="C22" s="8">
        <v>250</v>
      </c>
      <c r="D22" s="45"/>
      <c r="E22" s="45"/>
      <c r="F22" s="45"/>
      <c r="G22" s="46">
        <f t="shared" si="0"/>
        <v>250</v>
      </c>
      <c r="H22" s="49">
        <f t="shared" si="2"/>
        <v>250</v>
      </c>
      <c r="I22" s="45"/>
      <c r="J22" s="108">
        <f>_xlfn.RANK.EQ(H12:H26,H12:H26,1)</f>
        <v>8</v>
      </c>
      <c r="K22" s="106">
        <f>LARGE(O12:O26,J22)</f>
        <v>0</v>
      </c>
      <c r="L22" s="13"/>
      <c r="M22" s="41">
        <v>11</v>
      </c>
      <c r="N22" s="41"/>
      <c r="O22" s="43">
        <f t="shared" si="3"/>
        <v>0</v>
      </c>
      <c r="P22" s="43">
        <v>9</v>
      </c>
      <c r="Q22" s="43">
        <f>GESTEP(S14,M22)</f>
        <v>0</v>
      </c>
      <c r="R22" s="41" t="b">
        <f>AND(Q22,P26)</f>
        <v>0</v>
      </c>
    </row>
    <row r="23" spans="2:18" ht="18" x14ac:dyDescent="0.35">
      <c r="B23" s="12">
        <f>'seznam druzstev'!D19</f>
        <v>0</v>
      </c>
      <c r="C23" s="8">
        <v>250</v>
      </c>
      <c r="D23" s="45"/>
      <c r="E23" s="45"/>
      <c r="F23" s="45"/>
      <c r="G23" s="46">
        <f t="shared" si="0"/>
        <v>250</v>
      </c>
      <c r="H23" s="49">
        <f t="shared" si="2"/>
        <v>250</v>
      </c>
      <c r="I23" s="45"/>
      <c r="J23" s="108">
        <f>_xlfn.RANK.EQ(H12:H26,H12:H26,1)</f>
        <v>8</v>
      </c>
      <c r="K23" s="106">
        <f>LARGE(O12:O26,J23)</f>
        <v>0</v>
      </c>
      <c r="L23" s="13"/>
      <c r="M23" s="41">
        <v>12</v>
      </c>
      <c r="N23" s="41"/>
      <c r="O23" s="43">
        <f t="shared" si="3"/>
        <v>0</v>
      </c>
      <c r="P23" s="43">
        <v>7</v>
      </c>
      <c r="Q23" s="43">
        <f>GESTEP(S14,M23)</f>
        <v>0</v>
      </c>
      <c r="R23" s="41" t="b">
        <f>AND(Q23,P26)</f>
        <v>0</v>
      </c>
    </row>
    <row r="24" spans="2:18" ht="18" x14ac:dyDescent="0.35">
      <c r="B24" s="12">
        <f>'seznam druzstev'!D20</f>
        <v>0</v>
      </c>
      <c r="C24" s="8">
        <v>250</v>
      </c>
      <c r="D24" s="45"/>
      <c r="E24" s="45"/>
      <c r="F24" s="45"/>
      <c r="G24" s="46">
        <f t="shared" si="0"/>
        <v>250</v>
      </c>
      <c r="H24" s="49">
        <f t="shared" si="2"/>
        <v>250</v>
      </c>
      <c r="I24" s="45"/>
      <c r="J24" s="108">
        <f>_xlfn.RANK.EQ(H12:H26,H12:H26,1)</f>
        <v>8</v>
      </c>
      <c r="K24" s="106">
        <f>LARGE(O12:O26,J24)</f>
        <v>0</v>
      </c>
      <c r="L24" s="13"/>
      <c r="M24" s="41">
        <v>13</v>
      </c>
      <c r="N24" s="41"/>
      <c r="O24" s="43">
        <f t="shared" si="3"/>
        <v>0</v>
      </c>
      <c r="P24" s="43">
        <v>5</v>
      </c>
      <c r="Q24" s="43">
        <f>GESTEP(S14,M24)</f>
        <v>0</v>
      </c>
      <c r="R24" s="41" t="b">
        <f>AND(Q24,P26)</f>
        <v>0</v>
      </c>
    </row>
    <row r="25" spans="2:18" ht="18" x14ac:dyDescent="0.35">
      <c r="B25" s="12">
        <f>'seznam druzstev'!D21</f>
        <v>0</v>
      </c>
      <c r="C25" s="8">
        <v>250</v>
      </c>
      <c r="D25" s="45"/>
      <c r="E25" s="45"/>
      <c r="F25" s="45"/>
      <c r="G25" s="46">
        <f>MIN(C25:E25)</f>
        <v>250</v>
      </c>
      <c r="H25" s="49">
        <f t="shared" si="2"/>
        <v>250</v>
      </c>
      <c r="I25" s="45"/>
      <c r="J25" s="108">
        <f>_xlfn.RANK.EQ(H12:H26,H12:H26,1)</f>
        <v>8</v>
      </c>
      <c r="K25" s="106">
        <f>LARGE(O12:O26,J25)</f>
        <v>0</v>
      </c>
      <c r="L25" s="13"/>
      <c r="M25" s="41">
        <v>14</v>
      </c>
      <c r="N25" s="41"/>
      <c r="O25" s="43">
        <f t="shared" si="3"/>
        <v>0</v>
      </c>
      <c r="P25" s="43">
        <v>3</v>
      </c>
      <c r="Q25" s="43">
        <f>GESTEP(S14,M25)</f>
        <v>0</v>
      </c>
      <c r="R25" s="41" t="b">
        <f>AND(Q25,P26)</f>
        <v>0</v>
      </c>
    </row>
    <row r="26" spans="2:18" ht="18.5" thickBot="1" x14ac:dyDescent="0.4">
      <c r="B26" s="14">
        <f>'seznam druzstev'!D22</f>
        <v>0</v>
      </c>
      <c r="C26" s="15">
        <v>250</v>
      </c>
      <c r="D26" s="79"/>
      <c r="E26" s="79"/>
      <c r="F26" s="79"/>
      <c r="G26" s="80">
        <f t="shared" si="0"/>
        <v>250</v>
      </c>
      <c r="H26" s="81">
        <f t="shared" si="2"/>
        <v>250</v>
      </c>
      <c r="I26" s="79"/>
      <c r="J26" s="109">
        <f>_xlfn.RANK.EQ(H12:H26,H12:H26,1)</f>
        <v>8</v>
      </c>
      <c r="K26" s="107">
        <f>LARGE(O12:O26,J26)</f>
        <v>0</v>
      </c>
      <c r="L26" s="16"/>
      <c r="M26" s="41">
        <v>15</v>
      </c>
      <c r="N26" s="41"/>
      <c r="O26" s="43">
        <f t="shared" si="3"/>
        <v>0</v>
      </c>
      <c r="P26" s="43">
        <f>'[1]bodové hodnocení'!A21</f>
        <v>1</v>
      </c>
      <c r="Q26" s="43">
        <f>GESTEP(S28,M26)</f>
        <v>0</v>
      </c>
      <c r="R26" s="41" t="b">
        <f>AND(Q26,P40)</f>
        <v>0</v>
      </c>
    </row>
    <row r="27" spans="2:18" ht="17.5" x14ac:dyDescent="0.35">
      <c r="M27" s="41"/>
      <c r="N27" s="41"/>
      <c r="O27" s="43">
        <v>0</v>
      </c>
      <c r="P27" s="43">
        <v>0</v>
      </c>
      <c r="Q27" s="43"/>
      <c r="R27" s="43"/>
    </row>
    <row r="28" spans="2:18" ht="17.5" x14ac:dyDescent="0.35">
      <c r="O28" s="42"/>
      <c r="P28" s="42"/>
      <c r="Q28" s="42"/>
      <c r="R28" s="42"/>
    </row>
    <row r="29" spans="2:18" ht="17.5" x14ac:dyDescent="0.35">
      <c r="O29" s="42"/>
      <c r="P29" s="42"/>
      <c r="Q29" s="42"/>
      <c r="R29" s="42"/>
    </row>
    <row r="30" spans="2:18" ht="17.5" x14ac:dyDescent="0.35">
      <c r="O30" s="42"/>
      <c r="P30" s="42"/>
      <c r="Q30" s="42"/>
      <c r="R30" s="42"/>
    </row>
    <row r="31" spans="2:18" ht="17.5" x14ac:dyDescent="0.35">
      <c r="O31" s="42"/>
      <c r="P31" s="42"/>
      <c r="Q31" s="42"/>
      <c r="R31" s="42"/>
    </row>
    <row r="32" spans="2:18" ht="17.5" x14ac:dyDescent="0.35">
      <c r="O32" s="42"/>
      <c r="P32" s="42"/>
      <c r="Q32" s="42"/>
      <c r="R32" s="42"/>
    </row>
    <row r="33" spans="15:18" ht="17.5" x14ac:dyDescent="0.35">
      <c r="O33" s="42"/>
      <c r="P33" s="42"/>
      <c r="Q33" s="42"/>
      <c r="R33" s="42"/>
    </row>
    <row r="34" spans="15:18" ht="17.5" x14ac:dyDescent="0.35">
      <c r="O34" s="42"/>
      <c r="P34" s="42"/>
      <c r="Q34" s="42"/>
      <c r="R34" s="42"/>
    </row>
    <row r="35" spans="15:18" ht="17.5" x14ac:dyDescent="0.35">
      <c r="O35" s="42"/>
      <c r="P35" s="42"/>
      <c r="Q35" s="42"/>
      <c r="R35" s="42"/>
    </row>
    <row r="36" spans="15:18" ht="17.5" x14ac:dyDescent="0.35">
      <c r="O36" s="42"/>
      <c r="P36" s="42"/>
      <c r="Q36" s="42"/>
      <c r="R36" s="42"/>
    </row>
    <row r="37" spans="15:18" ht="17.5" x14ac:dyDescent="0.35">
      <c r="O37" s="42"/>
      <c r="P37" s="42"/>
      <c r="Q37" s="42"/>
      <c r="R37" s="42"/>
    </row>
    <row r="38" spans="15:18" ht="17.5" x14ac:dyDescent="0.35">
      <c r="O38" s="42"/>
      <c r="P38" s="42"/>
      <c r="Q38" s="42"/>
      <c r="R38" s="42"/>
    </row>
    <row r="39" spans="15:18" ht="17.5" x14ac:dyDescent="0.35">
      <c r="O39" s="42"/>
      <c r="P39" s="42"/>
      <c r="Q39" s="42"/>
      <c r="R39" s="42"/>
    </row>
    <row r="40" spans="15:18" ht="17.5" x14ac:dyDescent="0.35">
      <c r="O40" s="42"/>
      <c r="P40" s="42"/>
      <c r="Q40" s="42"/>
      <c r="R40" s="42"/>
    </row>
    <row r="41" spans="15:18" ht="17.5" x14ac:dyDescent="0.35">
      <c r="O41" s="42"/>
      <c r="P41" s="42"/>
      <c r="Q41" s="42"/>
      <c r="R41" s="42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24" priority="1" operator="equal">
      <formula>250</formula>
    </cfRule>
    <cfRule type="containsText" dxfId="23" priority="5" operator="containsText" text="250">
      <formula>NOT(ISERROR(SEARCH("250",G12)))</formula>
    </cfRule>
  </conditionalFormatting>
  <conditionalFormatting sqref="H12:H26">
    <cfRule type="cellIs" dxfId="22" priority="2" operator="equal">
      <formula>250</formula>
    </cfRule>
    <cfRule type="cellIs" dxfId="21" priority="4" operator="equal">
      <formula>250</formula>
    </cfRule>
  </conditionalFormatting>
  <conditionalFormatting sqref="J12:J26">
    <cfRule type="duplicateValues" dxfId="20" priority="3"/>
  </conditionalFormatting>
  <hyperlinks>
    <hyperlink ref="B1" location="prubezne!A1" display="Průběžné výsledky" xr:uid="{00000000-0004-0000-0C00-000000000000}"/>
    <hyperlink ref="A1" location="uvod!A1" display="Úvod" xr:uid="{00000000-0004-0000-0C00-000001000000}"/>
    <hyperlink ref="A1:A2" location="uvod!A1" display="Úvod" xr:uid="{00000000-0004-0000-0C00-000002000000}"/>
    <hyperlink ref="D1:D2" location="'5'!A1" display="Předchozí soutěž" xr:uid="{00000000-0004-0000-0C00-000003000000}"/>
    <hyperlink ref="E1:E2" location="'7'!A1" display="Další soutěž" xr:uid="{00000000-0004-0000-0C00-000004000000}"/>
  </hyperlinks>
  <pageMargins left="0.7" right="0.7" top="0.78740157499999996" bottom="0.78740157499999996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41"/>
  <sheetViews>
    <sheetView showGridLines="0" showRowColHeaders="0" showZeros="0" zoomScale="99" zoomScaleNormal="99" workbookViewId="0">
      <selection activeCell="D1" sqref="D1:D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31" t="s">
        <v>1</v>
      </c>
      <c r="B1" s="134" t="s">
        <v>0</v>
      </c>
      <c r="D1" s="146" t="s">
        <v>85</v>
      </c>
      <c r="E1" s="145" t="s">
        <v>84</v>
      </c>
    </row>
    <row r="2" spans="1:19" ht="15" thickBot="1" x14ac:dyDescent="0.4">
      <c r="A2" s="132"/>
      <c r="B2" s="135"/>
      <c r="D2" s="146"/>
      <c r="E2" s="145"/>
    </row>
    <row r="3" spans="1:19" ht="27.5" x14ac:dyDescent="0.55000000000000004">
      <c r="D3" s="3" t="str">
        <f>uvod!D7</f>
        <v>22. ročník</v>
      </c>
      <c r="G3" s="23" t="str">
        <f>uvod!G7</f>
        <v>Mladší  žáci</v>
      </c>
    </row>
    <row r="5" spans="1:19" ht="27.5" x14ac:dyDescent="0.55000000000000004">
      <c r="D5" s="23" t="s">
        <v>25</v>
      </c>
    </row>
    <row r="7" spans="1:19" ht="22.5" x14ac:dyDescent="0.45">
      <c r="D7" s="144">
        <f>'seznam soutezi'!D14</f>
        <v>0</v>
      </c>
      <c r="E7" s="144"/>
      <c r="G7" s="3">
        <f>'seznam soutezi'!E14</f>
        <v>0</v>
      </c>
    </row>
    <row r="8" spans="1:19" ht="15" thickBot="1" x14ac:dyDescent="0.4"/>
    <row r="9" spans="1:19" ht="18" x14ac:dyDescent="0.4">
      <c r="B9" s="142" t="s">
        <v>16</v>
      </c>
      <c r="C9" s="30" t="s">
        <v>26</v>
      </c>
      <c r="D9" s="31" t="s">
        <v>27</v>
      </c>
      <c r="E9" s="32" t="s">
        <v>27</v>
      </c>
      <c r="F9" s="31" t="s">
        <v>28</v>
      </c>
      <c r="G9" s="33" t="s">
        <v>27</v>
      </c>
      <c r="H9" s="47" t="s">
        <v>29</v>
      </c>
      <c r="I9" s="32" t="s">
        <v>30</v>
      </c>
      <c r="J9" s="34" t="s">
        <v>31</v>
      </c>
      <c r="K9" s="35" t="s">
        <v>32</v>
      </c>
      <c r="L9" s="36" t="s">
        <v>10</v>
      </c>
    </row>
    <row r="10" spans="1:19" ht="18" x14ac:dyDescent="0.4">
      <c r="B10" s="143"/>
      <c r="C10" s="75" t="s">
        <v>33</v>
      </c>
      <c r="D10" s="37" t="s">
        <v>34</v>
      </c>
      <c r="E10" s="76" t="s">
        <v>34</v>
      </c>
      <c r="F10" s="37" t="s">
        <v>35</v>
      </c>
      <c r="G10" s="38" t="s">
        <v>34</v>
      </c>
      <c r="H10" s="48" t="s">
        <v>36</v>
      </c>
      <c r="I10" s="76" t="s">
        <v>37</v>
      </c>
      <c r="J10" s="77"/>
      <c r="K10" s="39" t="s">
        <v>38</v>
      </c>
      <c r="L10" s="40"/>
    </row>
    <row r="11" spans="1:19" x14ac:dyDescent="0.35">
      <c r="B11" s="143"/>
      <c r="C11" s="75" t="s">
        <v>39</v>
      </c>
      <c r="D11" s="37" t="s">
        <v>40</v>
      </c>
      <c r="E11" s="76" t="s">
        <v>41</v>
      </c>
      <c r="F11" s="50"/>
      <c r="G11" s="38" t="s">
        <v>42</v>
      </c>
      <c r="H11" s="48" t="s">
        <v>44</v>
      </c>
      <c r="I11" s="76" t="s">
        <v>43</v>
      </c>
      <c r="J11" s="76"/>
      <c r="K11" s="37"/>
      <c r="L11" s="44"/>
    </row>
    <row r="12" spans="1:19" ht="18" x14ac:dyDescent="0.35">
      <c r="B12" s="12" t="str">
        <f>'seznam druzstev'!D8</f>
        <v>Hrušovany</v>
      </c>
      <c r="C12" s="8">
        <v>250</v>
      </c>
      <c r="D12" s="45"/>
      <c r="E12" s="45"/>
      <c r="F12" s="45"/>
      <c r="G12" s="46">
        <f>MIN(C12:E12)</f>
        <v>250</v>
      </c>
      <c r="H12" s="49">
        <f>SUM(F12:G12)</f>
        <v>250</v>
      </c>
      <c r="I12" s="45"/>
      <c r="J12" s="108">
        <f>_xlfn.RANK.EQ(H12:H26,H12:H26,1)</f>
        <v>1</v>
      </c>
      <c r="K12" s="106">
        <f>LARGE(O12:O26,J12)</f>
        <v>0</v>
      </c>
      <c r="L12" s="13"/>
      <c r="M12" s="41">
        <v>1</v>
      </c>
      <c r="N12" s="41"/>
      <c r="O12" s="43">
        <f>IF(R12,P12,P27)</f>
        <v>0</v>
      </c>
      <c r="P12" s="43">
        <v>30</v>
      </c>
      <c r="Q12" s="43">
        <f>GESTEP(S14,M12)</f>
        <v>0</v>
      </c>
      <c r="R12" s="41" t="b">
        <f>AND(Q12,P26)</f>
        <v>0</v>
      </c>
    </row>
    <row r="13" spans="1:19" ht="18" x14ac:dyDescent="0.35">
      <c r="B13" s="12" t="str">
        <f>'seznam druzstev'!D9</f>
        <v>Kuřim A</v>
      </c>
      <c r="C13" s="8">
        <v>250</v>
      </c>
      <c r="D13" s="45"/>
      <c r="E13" s="45"/>
      <c r="F13" s="45"/>
      <c r="G13" s="46">
        <f t="shared" ref="G13:G26" si="0">MIN(C13:E13)</f>
        <v>250</v>
      </c>
      <c r="H13" s="49">
        <f>SUM(F13:G13)</f>
        <v>250</v>
      </c>
      <c r="I13" s="45"/>
      <c r="J13" s="108">
        <f>_xlfn.RANK.EQ(H12:H26,H12:H26,1)</f>
        <v>1</v>
      </c>
      <c r="K13" s="106">
        <f>LARGE(O12:O26,J13)</f>
        <v>0</v>
      </c>
      <c r="L13" s="13"/>
      <c r="M13" s="41">
        <v>2</v>
      </c>
      <c r="N13" s="41"/>
      <c r="O13" s="43">
        <f t="shared" ref="O13:O16" si="1">IF(R13,P13,P28)</f>
        <v>0</v>
      </c>
      <c r="P13" s="43">
        <v>27</v>
      </c>
      <c r="Q13" s="43">
        <f>GESTEP(S14,M13)</f>
        <v>0</v>
      </c>
      <c r="R13" s="41" t="b">
        <f>AND(Q13,P26)</f>
        <v>0</v>
      </c>
    </row>
    <row r="14" spans="1:19" ht="18" x14ac:dyDescent="0.35">
      <c r="B14" s="12" t="str">
        <f>'seznam druzstev'!D10</f>
        <v>Kuřim B</v>
      </c>
      <c r="C14" s="8">
        <v>250</v>
      </c>
      <c r="D14" s="45"/>
      <c r="E14" s="45"/>
      <c r="F14" s="45"/>
      <c r="G14" s="46">
        <f t="shared" si="0"/>
        <v>250</v>
      </c>
      <c r="H14" s="49">
        <f t="shared" ref="H14:H26" si="2">SUM(F14:G14)</f>
        <v>250</v>
      </c>
      <c r="I14" s="45"/>
      <c r="J14" s="108">
        <f>_xlfn.RANK.EQ(H12:H26,H12:H26,1)</f>
        <v>1</v>
      </c>
      <c r="K14" s="106">
        <f>LARGE(O12:O26,J14)</f>
        <v>0</v>
      </c>
      <c r="L14" s="13"/>
      <c r="M14" s="41">
        <v>3</v>
      </c>
      <c r="N14" s="41"/>
      <c r="O14" s="43">
        <f t="shared" si="1"/>
        <v>0</v>
      </c>
      <c r="P14" s="43">
        <v>25</v>
      </c>
      <c r="Q14" s="43">
        <f>GESTEP(S14,M14)</f>
        <v>0</v>
      </c>
      <c r="R14" s="41" t="b">
        <f>AND(Q14,P26)</f>
        <v>0</v>
      </c>
      <c r="S14" s="41">
        <f>COUNTA(D12:D26)</f>
        <v>0</v>
      </c>
    </row>
    <row r="15" spans="1:19" ht="18" x14ac:dyDescent="0.35">
      <c r="B15" s="12" t="str">
        <f>'seznam druzstev'!D11</f>
        <v>Lelekovice A</v>
      </c>
      <c r="C15" s="8">
        <v>250</v>
      </c>
      <c r="D15" s="45"/>
      <c r="E15" s="45"/>
      <c r="F15" s="45"/>
      <c r="G15" s="46">
        <f t="shared" si="0"/>
        <v>250</v>
      </c>
      <c r="H15" s="49">
        <f t="shared" si="2"/>
        <v>250</v>
      </c>
      <c r="I15" s="45"/>
      <c r="J15" s="108">
        <f>_xlfn.RANK.EQ(H12:H26,H12:H26,1)</f>
        <v>1</v>
      </c>
      <c r="K15" s="106">
        <f>LARGE(O12:O26,J15)</f>
        <v>0</v>
      </c>
      <c r="L15" s="13"/>
      <c r="M15" s="41">
        <v>4</v>
      </c>
      <c r="N15" s="41"/>
      <c r="O15" s="43">
        <f t="shared" si="1"/>
        <v>0</v>
      </c>
      <c r="P15" s="43">
        <v>23</v>
      </c>
      <c r="Q15" s="43">
        <f>GESTEP(S14,M15)</f>
        <v>0</v>
      </c>
      <c r="R15" s="41" t="b">
        <f>AND(Q15,P26)</f>
        <v>0</v>
      </c>
    </row>
    <row r="16" spans="1:19" ht="18" x14ac:dyDescent="0.35">
      <c r="B16" s="12" t="str">
        <f>'seznam druzstev'!D12</f>
        <v>Lelekovice B</v>
      </c>
      <c r="C16" s="8">
        <v>250</v>
      </c>
      <c r="D16" s="45"/>
      <c r="E16" s="45"/>
      <c r="F16" s="45"/>
      <c r="G16" s="46">
        <f t="shared" si="0"/>
        <v>250</v>
      </c>
      <c r="H16" s="49">
        <f t="shared" si="2"/>
        <v>250</v>
      </c>
      <c r="I16" s="45"/>
      <c r="J16" s="108">
        <f>_xlfn.RANK.EQ(H12:H26,H12:H26,1)</f>
        <v>1</v>
      </c>
      <c r="K16" s="106">
        <f>LARGE(O12:O26,J16)</f>
        <v>0</v>
      </c>
      <c r="L16" s="13"/>
      <c r="M16" s="41">
        <v>5</v>
      </c>
      <c r="N16" s="41"/>
      <c r="O16" s="43">
        <f t="shared" si="1"/>
        <v>0</v>
      </c>
      <c r="P16" s="43">
        <v>21</v>
      </c>
      <c r="Q16" s="43">
        <f>GESTEP(S14,M16)</f>
        <v>0</v>
      </c>
      <c r="R16" s="41" t="b">
        <f>AND(Q16,P26)</f>
        <v>0</v>
      </c>
    </row>
    <row r="17" spans="2:18" ht="18" x14ac:dyDescent="0.35">
      <c r="B17" s="12" t="str">
        <f>'seznam druzstev'!D13</f>
        <v>Moutnice</v>
      </c>
      <c r="C17" s="8">
        <v>250</v>
      </c>
      <c r="D17" s="45"/>
      <c r="E17" s="45"/>
      <c r="F17" s="45"/>
      <c r="G17" s="46">
        <f t="shared" si="0"/>
        <v>250</v>
      </c>
      <c r="H17" s="49">
        <f t="shared" si="2"/>
        <v>250</v>
      </c>
      <c r="I17" s="45"/>
      <c r="J17" s="108">
        <f>_xlfn.RANK.EQ(H12:H26,H12:H26,1)</f>
        <v>1</v>
      </c>
      <c r="K17" s="106">
        <f>LARGE(O12:O26,J17)</f>
        <v>0</v>
      </c>
      <c r="L17" s="13"/>
      <c r="M17" s="41">
        <v>6</v>
      </c>
      <c r="N17" s="41"/>
      <c r="O17" s="43">
        <f t="shared" ref="O17:O26" si="3">IF(R17,P17,P32)</f>
        <v>0</v>
      </c>
      <c r="P17" s="43">
        <v>19</v>
      </c>
      <c r="Q17" s="43">
        <f>GESTEP(S14,M17)</f>
        <v>0</v>
      </c>
      <c r="R17" s="41" t="b">
        <f>AND(Q17,P26)</f>
        <v>0</v>
      </c>
    </row>
    <row r="18" spans="2:18" ht="18" x14ac:dyDescent="0.35">
      <c r="B18" s="12" t="str">
        <f>'seznam druzstev'!D14</f>
        <v>Nesvačilka</v>
      </c>
      <c r="C18" s="8">
        <v>250</v>
      </c>
      <c r="D18" s="45"/>
      <c r="E18" s="45"/>
      <c r="F18" s="45"/>
      <c r="G18" s="46">
        <f t="shared" si="0"/>
        <v>250</v>
      </c>
      <c r="H18" s="49">
        <f t="shared" si="2"/>
        <v>250</v>
      </c>
      <c r="I18" s="45"/>
      <c r="J18" s="108">
        <f>_xlfn.RANK.EQ(H12:H26,H12:H26,1)</f>
        <v>1</v>
      </c>
      <c r="K18" s="106">
        <f>LARGE(O12:O26,J18)</f>
        <v>0</v>
      </c>
      <c r="L18" s="13"/>
      <c r="M18" s="41">
        <v>7</v>
      </c>
      <c r="N18" s="41"/>
      <c r="O18" s="43">
        <f t="shared" si="3"/>
        <v>0</v>
      </c>
      <c r="P18" s="43">
        <v>17</v>
      </c>
      <c r="Q18" s="43">
        <f>GESTEP(S14,M18)</f>
        <v>0</v>
      </c>
      <c r="R18" s="41" t="b">
        <f>AND(Q18,P26)</f>
        <v>0</v>
      </c>
    </row>
    <row r="19" spans="2:18" ht="18" x14ac:dyDescent="0.35">
      <c r="B19" s="12" t="str">
        <f>'seznam druzstev'!D15</f>
        <v>Přísnotice</v>
      </c>
      <c r="C19" s="8">
        <v>250</v>
      </c>
      <c r="D19" s="45"/>
      <c r="E19" s="45"/>
      <c r="F19" s="45"/>
      <c r="G19" s="46">
        <f t="shared" si="0"/>
        <v>250</v>
      </c>
      <c r="H19" s="49">
        <f t="shared" si="2"/>
        <v>250</v>
      </c>
      <c r="I19" s="45"/>
      <c r="J19" s="108">
        <f>_xlfn.RANK.EQ(H12:H26,H12:H26,1)</f>
        <v>1</v>
      </c>
      <c r="K19" s="106">
        <f>LARGE(O12:O26,J19)</f>
        <v>0</v>
      </c>
      <c r="L19" s="13"/>
      <c r="M19" s="41">
        <v>8</v>
      </c>
      <c r="N19" s="41"/>
      <c r="O19" s="43">
        <f t="shared" si="3"/>
        <v>0</v>
      </c>
      <c r="P19" s="43">
        <v>15</v>
      </c>
      <c r="Q19" s="43">
        <f>GESTEP(S14,M19)</f>
        <v>0</v>
      </c>
      <c r="R19" s="41" t="b">
        <f>AND(Q19,P26)</f>
        <v>0</v>
      </c>
    </row>
    <row r="20" spans="2:18" ht="18" x14ac:dyDescent="0.35">
      <c r="B20" s="12" t="str">
        <f>'seznam druzstev'!D16</f>
        <v>Veverská Bítýška</v>
      </c>
      <c r="C20" s="8">
        <v>250</v>
      </c>
      <c r="D20" s="45"/>
      <c r="E20" s="45"/>
      <c r="F20" s="45"/>
      <c r="G20" s="46">
        <f t="shared" si="0"/>
        <v>250</v>
      </c>
      <c r="H20" s="49">
        <f t="shared" si="2"/>
        <v>250</v>
      </c>
      <c r="I20" s="45"/>
      <c r="J20" s="108">
        <f>_xlfn.RANK.EQ(H12:H26,H12:H26,1)</f>
        <v>1</v>
      </c>
      <c r="K20" s="106">
        <f>LARGE(O12:O26,J20)</f>
        <v>0</v>
      </c>
      <c r="L20" s="13"/>
      <c r="M20" s="41">
        <v>9</v>
      </c>
      <c r="N20" s="41"/>
      <c r="O20" s="43">
        <f t="shared" si="3"/>
        <v>0</v>
      </c>
      <c r="P20" s="43">
        <v>13</v>
      </c>
      <c r="Q20" s="43">
        <f>GESTEP(S14,M20)</f>
        <v>0</v>
      </c>
      <c r="R20" s="41" t="b">
        <f>AND(Q20,P26)</f>
        <v>0</v>
      </c>
    </row>
    <row r="21" spans="2:18" ht="18" x14ac:dyDescent="0.35">
      <c r="B21" s="12">
        <f>'seznam druzstev'!D17</f>
        <v>0</v>
      </c>
      <c r="C21" s="8">
        <v>250</v>
      </c>
      <c r="D21" s="45"/>
      <c r="E21" s="45"/>
      <c r="F21" s="45"/>
      <c r="G21" s="46">
        <f t="shared" si="0"/>
        <v>250</v>
      </c>
      <c r="H21" s="49">
        <f t="shared" si="2"/>
        <v>250</v>
      </c>
      <c r="I21" s="45"/>
      <c r="J21" s="108">
        <f>_xlfn.RANK.EQ(H12:H26,H12:H26,1)</f>
        <v>1</v>
      </c>
      <c r="K21" s="106">
        <f>LARGE(O12:O26,J21)</f>
        <v>0</v>
      </c>
      <c r="L21" s="13"/>
      <c r="M21" s="41">
        <v>10</v>
      </c>
      <c r="N21" s="41"/>
      <c r="O21" s="43">
        <f t="shared" si="3"/>
        <v>0</v>
      </c>
      <c r="P21" s="43">
        <v>11</v>
      </c>
      <c r="Q21" s="43">
        <f>GESTEP(S14,M21)</f>
        <v>0</v>
      </c>
      <c r="R21" s="41" t="b">
        <f>AND(Q21,P26)</f>
        <v>0</v>
      </c>
    </row>
    <row r="22" spans="2:18" ht="18" x14ac:dyDescent="0.35">
      <c r="B22" s="12">
        <f>'seznam druzstev'!D18</f>
        <v>0</v>
      </c>
      <c r="C22" s="8">
        <v>250</v>
      </c>
      <c r="D22" s="45"/>
      <c r="E22" s="45"/>
      <c r="F22" s="45"/>
      <c r="G22" s="46">
        <f t="shared" si="0"/>
        <v>250</v>
      </c>
      <c r="H22" s="49">
        <f t="shared" si="2"/>
        <v>250</v>
      </c>
      <c r="I22" s="45"/>
      <c r="J22" s="108">
        <f>_xlfn.RANK.EQ(H12:H26,H12:H26,1)</f>
        <v>1</v>
      </c>
      <c r="K22" s="106">
        <f>LARGE(O12:O26,J22)</f>
        <v>0</v>
      </c>
      <c r="L22" s="13"/>
      <c r="M22" s="41">
        <v>11</v>
      </c>
      <c r="N22" s="41"/>
      <c r="O22" s="43">
        <f t="shared" si="3"/>
        <v>0</v>
      </c>
      <c r="P22" s="43">
        <v>9</v>
      </c>
      <c r="Q22" s="43">
        <f>GESTEP(S14,M22)</f>
        <v>0</v>
      </c>
      <c r="R22" s="41" t="b">
        <f>AND(Q22,P26)</f>
        <v>0</v>
      </c>
    </row>
    <row r="23" spans="2:18" ht="18" x14ac:dyDescent="0.35">
      <c r="B23" s="12">
        <f>'seznam druzstev'!D19</f>
        <v>0</v>
      </c>
      <c r="C23" s="8">
        <v>250</v>
      </c>
      <c r="D23" s="45"/>
      <c r="E23" s="45"/>
      <c r="F23" s="45"/>
      <c r="G23" s="46">
        <f t="shared" si="0"/>
        <v>250</v>
      </c>
      <c r="H23" s="49">
        <f t="shared" si="2"/>
        <v>250</v>
      </c>
      <c r="I23" s="45"/>
      <c r="J23" s="108">
        <f>_xlfn.RANK.EQ(H12:H26,H12:H26,1)</f>
        <v>1</v>
      </c>
      <c r="K23" s="106">
        <f>LARGE(O12:O26,J23)</f>
        <v>0</v>
      </c>
      <c r="L23" s="13"/>
      <c r="M23" s="41">
        <v>12</v>
      </c>
      <c r="N23" s="41"/>
      <c r="O23" s="43">
        <f t="shared" si="3"/>
        <v>0</v>
      </c>
      <c r="P23" s="43">
        <v>7</v>
      </c>
      <c r="Q23" s="43">
        <f>GESTEP(S14,M23)</f>
        <v>0</v>
      </c>
      <c r="R23" s="41" t="b">
        <f>AND(Q23,P26)</f>
        <v>0</v>
      </c>
    </row>
    <row r="24" spans="2:18" ht="18" x14ac:dyDescent="0.35">
      <c r="B24" s="12">
        <f>'seznam druzstev'!D20</f>
        <v>0</v>
      </c>
      <c r="C24" s="8">
        <v>250</v>
      </c>
      <c r="D24" s="45"/>
      <c r="E24" s="45"/>
      <c r="F24" s="45"/>
      <c r="G24" s="46">
        <f t="shared" si="0"/>
        <v>250</v>
      </c>
      <c r="H24" s="49">
        <f t="shared" si="2"/>
        <v>250</v>
      </c>
      <c r="I24" s="45"/>
      <c r="J24" s="108">
        <f>_xlfn.RANK.EQ(H12:H26,H12:H26,1)</f>
        <v>1</v>
      </c>
      <c r="K24" s="106">
        <f>LARGE(O12:O26,J24)</f>
        <v>0</v>
      </c>
      <c r="L24" s="13"/>
      <c r="M24" s="41">
        <v>13</v>
      </c>
      <c r="N24" s="41"/>
      <c r="O24" s="43">
        <f t="shared" si="3"/>
        <v>0</v>
      </c>
      <c r="P24" s="43">
        <v>5</v>
      </c>
      <c r="Q24" s="43">
        <f>GESTEP(S14,M24)</f>
        <v>0</v>
      </c>
      <c r="R24" s="41" t="b">
        <f>AND(Q24,P26)</f>
        <v>0</v>
      </c>
    </row>
    <row r="25" spans="2:18" ht="18" x14ac:dyDescent="0.35">
      <c r="B25" s="12">
        <f>'seznam druzstev'!D21</f>
        <v>0</v>
      </c>
      <c r="C25" s="8">
        <v>250</v>
      </c>
      <c r="D25" s="45"/>
      <c r="E25" s="45"/>
      <c r="F25" s="45"/>
      <c r="G25" s="46">
        <f>MIN(C25:E25)</f>
        <v>250</v>
      </c>
      <c r="H25" s="49">
        <f t="shared" si="2"/>
        <v>250</v>
      </c>
      <c r="I25" s="45"/>
      <c r="J25" s="108">
        <f>_xlfn.RANK.EQ(H12:H26,H12:H26,1)</f>
        <v>1</v>
      </c>
      <c r="K25" s="106">
        <f>LARGE(O12:O26,J25)</f>
        <v>0</v>
      </c>
      <c r="L25" s="13"/>
      <c r="M25" s="41">
        <v>14</v>
      </c>
      <c r="N25" s="41"/>
      <c r="O25" s="43">
        <f t="shared" si="3"/>
        <v>0</v>
      </c>
      <c r="P25" s="43">
        <v>3</v>
      </c>
      <c r="Q25" s="43">
        <f>GESTEP(S14,M25)</f>
        <v>0</v>
      </c>
      <c r="R25" s="41" t="b">
        <f>AND(Q25,P26)</f>
        <v>0</v>
      </c>
    </row>
    <row r="26" spans="2:18" ht="18.5" thickBot="1" x14ac:dyDescent="0.4">
      <c r="B26" s="14">
        <f>'seznam druzstev'!D22</f>
        <v>0</v>
      </c>
      <c r="C26" s="15">
        <v>250</v>
      </c>
      <c r="D26" s="79"/>
      <c r="E26" s="79"/>
      <c r="F26" s="79"/>
      <c r="G26" s="80">
        <f t="shared" si="0"/>
        <v>250</v>
      </c>
      <c r="H26" s="81">
        <f t="shared" si="2"/>
        <v>250</v>
      </c>
      <c r="I26" s="79"/>
      <c r="J26" s="109">
        <f>_xlfn.RANK.EQ(H12:H26,H12:H26,1)</f>
        <v>1</v>
      </c>
      <c r="K26" s="107">
        <f>LARGE(O12:O26,J26)</f>
        <v>0</v>
      </c>
      <c r="L26" s="16"/>
      <c r="M26" s="41">
        <v>15</v>
      </c>
      <c r="N26" s="41"/>
      <c r="O26" s="43">
        <f t="shared" si="3"/>
        <v>0</v>
      </c>
      <c r="P26" s="43">
        <f>'[1]bodové hodnocení'!A21</f>
        <v>1</v>
      </c>
      <c r="Q26" s="43">
        <f>GESTEP(S28,M26)</f>
        <v>0</v>
      </c>
      <c r="R26" s="41" t="b">
        <f>AND(Q26,P40)</f>
        <v>0</v>
      </c>
    </row>
    <row r="27" spans="2:18" ht="17.5" x14ac:dyDescent="0.35">
      <c r="M27" s="41"/>
      <c r="N27" s="41"/>
      <c r="O27" s="43">
        <v>0</v>
      </c>
      <c r="P27" s="43">
        <v>0</v>
      </c>
      <c r="Q27" s="43"/>
      <c r="R27" s="43"/>
    </row>
    <row r="28" spans="2:18" ht="17.5" x14ac:dyDescent="0.35">
      <c r="O28" s="42"/>
      <c r="P28" s="42"/>
      <c r="Q28" s="42"/>
      <c r="R28" s="42"/>
    </row>
    <row r="29" spans="2:18" ht="17.5" x14ac:dyDescent="0.35">
      <c r="O29" s="42"/>
      <c r="P29" s="42"/>
      <c r="Q29" s="42"/>
      <c r="R29" s="42"/>
    </row>
    <row r="30" spans="2:18" ht="17.5" x14ac:dyDescent="0.35">
      <c r="O30" s="42"/>
      <c r="P30" s="42"/>
      <c r="Q30" s="42"/>
      <c r="R30" s="42"/>
    </row>
    <row r="31" spans="2:18" ht="17.5" x14ac:dyDescent="0.35">
      <c r="O31" s="42"/>
      <c r="P31" s="42"/>
      <c r="Q31" s="42"/>
      <c r="R31" s="42"/>
    </row>
    <row r="32" spans="2:18" ht="17.5" x14ac:dyDescent="0.35">
      <c r="O32" s="42"/>
      <c r="P32" s="42"/>
      <c r="Q32" s="42"/>
      <c r="R32" s="42"/>
    </row>
    <row r="33" spans="15:18" ht="17.5" x14ac:dyDescent="0.35">
      <c r="O33" s="42"/>
      <c r="P33" s="42"/>
      <c r="Q33" s="42"/>
      <c r="R33" s="42"/>
    </row>
    <row r="34" spans="15:18" ht="17.5" x14ac:dyDescent="0.35">
      <c r="O34" s="42"/>
      <c r="P34" s="42"/>
      <c r="Q34" s="42"/>
      <c r="R34" s="42"/>
    </row>
    <row r="35" spans="15:18" ht="17.5" x14ac:dyDescent="0.35">
      <c r="O35" s="42"/>
      <c r="P35" s="42"/>
      <c r="Q35" s="42"/>
      <c r="R35" s="42"/>
    </row>
    <row r="36" spans="15:18" ht="17.5" x14ac:dyDescent="0.35">
      <c r="O36" s="42"/>
      <c r="P36" s="42"/>
      <c r="Q36" s="42"/>
      <c r="R36" s="42"/>
    </row>
    <row r="37" spans="15:18" ht="17.5" x14ac:dyDescent="0.35">
      <c r="O37" s="42"/>
      <c r="P37" s="42"/>
      <c r="Q37" s="42"/>
      <c r="R37" s="42"/>
    </row>
    <row r="38" spans="15:18" ht="17.5" x14ac:dyDescent="0.35">
      <c r="O38" s="42"/>
      <c r="P38" s="42"/>
      <c r="Q38" s="42"/>
      <c r="R38" s="42"/>
    </row>
    <row r="39" spans="15:18" ht="17.5" x14ac:dyDescent="0.35">
      <c r="O39" s="42"/>
      <c r="P39" s="42"/>
      <c r="Q39" s="42"/>
      <c r="R39" s="42"/>
    </row>
    <row r="40" spans="15:18" ht="17.5" x14ac:dyDescent="0.35">
      <c r="O40" s="42"/>
      <c r="P40" s="42"/>
      <c r="Q40" s="42"/>
      <c r="R40" s="42"/>
    </row>
    <row r="41" spans="15:18" ht="17.5" x14ac:dyDescent="0.35">
      <c r="O41" s="42"/>
      <c r="P41" s="42"/>
      <c r="Q41" s="42"/>
      <c r="R41" s="42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19" priority="1" operator="equal">
      <formula>250</formula>
    </cfRule>
    <cfRule type="containsText" dxfId="18" priority="5" operator="containsText" text="250">
      <formula>NOT(ISERROR(SEARCH("250",G12)))</formula>
    </cfRule>
  </conditionalFormatting>
  <conditionalFormatting sqref="H12:H26">
    <cfRule type="cellIs" dxfId="17" priority="2" operator="equal">
      <formula>250</formula>
    </cfRule>
    <cfRule type="cellIs" dxfId="16" priority="4" operator="equal">
      <formula>250</formula>
    </cfRule>
  </conditionalFormatting>
  <conditionalFormatting sqref="J12:J26">
    <cfRule type="duplicateValues" dxfId="15" priority="3"/>
  </conditionalFormatting>
  <hyperlinks>
    <hyperlink ref="B1" location="prubezne!A1" display="Průběžné výsledky" xr:uid="{00000000-0004-0000-0D00-000000000000}"/>
    <hyperlink ref="A1" location="uvod!A1" display="Úvod" xr:uid="{00000000-0004-0000-0D00-000001000000}"/>
    <hyperlink ref="A1:A2" location="uvod!A1" display="Úvod" xr:uid="{00000000-0004-0000-0D00-000002000000}"/>
    <hyperlink ref="D1:D2" location="'6'!A1" display="Předchozí soutěž" xr:uid="{00000000-0004-0000-0D00-000003000000}"/>
    <hyperlink ref="E1:E2" location="'8'!A1" display="Další soutěž" xr:uid="{00000000-0004-0000-0D00-000004000000}"/>
  </hyperlinks>
  <pageMargins left="0.7" right="0.7" top="0.78740157499999996" bottom="0.78740157499999996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41"/>
  <sheetViews>
    <sheetView showGridLines="0" showRowColHeaders="0" showZeros="0" zoomScale="99" zoomScaleNormal="99" workbookViewId="0">
      <selection activeCell="D1" sqref="D1:D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31" t="s">
        <v>1</v>
      </c>
      <c r="B1" s="134" t="s">
        <v>0</v>
      </c>
      <c r="D1" s="146" t="s">
        <v>85</v>
      </c>
      <c r="E1" s="145" t="s">
        <v>84</v>
      </c>
    </row>
    <row r="2" spans="1:19" ht="15" thickBot="1" x14ac:dyDescent="0.4">
      <c r="A2" s="132"/>
      <c r="B2" s="135"/>
      <c r="D2" s="146"/>
      <c r="E2" s="145"/>
    </row>
    <row r="3" spans="1:19" ht="27.5" x14ac:dyDescent="0.55000000000000004">
      <c r="D3" s="3" t="str">
        <f>uvod!D7</f>
        <v>22. ročník</v>
      </c>
      <c r="G3" s="23" t="str">
        <f>uvod!G7</f>
        <v>Mladší  žáci</v>
      </c>
    </row>
    <row r="5" spans="1:19" ht="27.5" x14ac:dyDescent="0.55000000000000004">
      <c r="D5" s="23" t="s">
        <v>25</v>
      </c>
    </row>
    <row r="7" spans="1:19" ht="22.5" x14ac:dyDescent="0.45">
      <c r="D7" s="144">
        <f>'seznam soutezi'!D15</f>
        <v>0</v>
      </c>
      <c r="E7" s="144"/>
      <c r="G7" s="3">
        <f>'seznam soutezi'!E15</f>
        <v>0</v>
      </c>
    </row>
    <row r="8" spans="1:19" ht="15" thickBot="1" x14ac:dyDescent="0.4"/>
    <row r="9" spans="1:19" ht="18" x14ac:dyDescent="0.4">
      <c r="B9" s="142" t="s">
        <v>16</v>
      </c>
      <c r="C9" s="30" t="s">
        <v>26</v>
      </c>
      <c r="D9" s="31" t="s">
        <v>27</v>
      </c>
      <c r="E9" s="32" t="s">
        <v>27</v>
      </c>
      <c r="F9" s="31" t="s">
        <v>28</v>
      </c>
      <c r="G9" s="33" t="s">
        <v>27</v>
      </c>
      <c r="H9" s="47" t="s">
        <v>29</v>
      </c>
      <c r="I9" s="32" t="s">
        <v>30</v>
      </c>
      <c r="J9" s="34" t="s">
        <v>31</v>
      </c>
      <c r="K9" s="35" t="s">
        <v>32</v>
      </c>
      <c r="L9" s="36" t="s">
        <v>10</v>
      </c>
    </row>
    <row r="10" spans="1:19" ht="18" x14ac:dyDescent="0.4">
      <c r="B10" s="143"/>
      <c r="C10" s="75" t="s">
        <v>33</v>
      </c>
      <c r="D10" s="37" t="s">
        <v>34</v>
      </c>
      <c r="E10" s="76" t="s">
        <v>34</v>
      </c>
      <c r="F10" s="37" t="s">
        <v>35</v>
      </c>
      <c r="G10" s="38" t="s">
        <v>34</v>
      </c>
      <c r="H10" s="48" t="s">
        <v>36</v>
      </c>
      <c r="I10" s="76" t="s">
        <v>37</v>
      </c>
      <c r="J10" s="77"/>
      <c r="K10" s="39" t="s">
        <v>38</v>
      </c>
      <c r="L10" s="40"/>
    </row>
    <row r="11" spans="1:19" x14ac:dyDescent="0.35">
      <c r="B11" s="143"/>
      <c r="C11" s="75" t="s">
        <v>39</v>
      </c>
      <c r="D11" s="37" t="s">
        <v>40</v>
      </c>
      <c r="E11" s="76" t="s">
        <v>41</v>
      </c>
      <c r="F11" s="50"/>
      <c r="G11" s="38" t="s">
        <v>42</v>
      </c>
      <c r="H11" s="48" t="s">
        <v>44</v>
      </c>
      <c r="I11" s="76" t="s">
        <v>43</v>
      </c>
      <c r="J11" s="76"/>
      <c r="K11" s="37"/>
      <c r="L11" s="44"/>
    </row>
    <row r="12" spans="1:19" ht="18" x14ac:dyDescent="0.35">
      <c r="B12" s="12" t="str">
        <f>'seznam druzstev'!D8</f>
        <v>Hrušovany</v>
      </c>
      <c r="C12" s="8">
        <v>250</v>
      </c>
      <c r="D12" s="45"/>
      <c r="E12" s="45"/>
      <c r="F12" s="45"/>
      <c r="G12" s="46">
        <f>MIN(C12:E12)</f>
        <v>250</v>
      </c>
      <c r="H12" s="49">
        <f>SUM(F12:G12)</f>
        <v>250</v>
      </c>
      <c r="I12" s="45"/>
      <c r="J12" s="108">
        <f>_xlfn.RANK.EQ(H12:H26,H12:H26,1)</f>
        <v>1</v>
      </c>
      <c r="K12" s="106">
        <f>LARGE(O12:O26,J12)</f>
        <v>0</v>
      </c>
      <c r="L12" s="13"/>
      <c r="M12" s="41">
        <v>1</v>
      </c>
      <c r="N12" s="41"/>
      <c r="O12" s="43">
        <f>IF(R12,P12,P27)</f>
        <v>0</v>
      </c>
      <c r="P12" s="43">
        <v>30</v>
      </c>
      <c r="Q12" s="43">
        <f>GESTEP(S14,M12)</f>
        <v>0</v>
      </c>
      <c r="R12" s="41" t="b">
        <f>AND(Q12,P26)</f>
        <v>0</v>
      </c>
    </row>
    <row r="13" spans="1:19" ht="18" x14ac:dyDescent="0.35">
      <c r="B13" s="12" t="str">
        <f>'seznam druzstev'!D9</f>
        <v>Kuřim A</v>
      </c>
      <c r="C13" s="8">
        <v>250</v>
      </c>
      <c r="D13" s="45"/>
      <c r="E13" s="45"/>
      <c r="F13" s="45"/>
      <c r="G13" s="46">
        <f t="shared" ref="G13:G26" si="0">MIN(C13:E13)</f>
        <v>250</v>
      </c>
      <c r="H13" s="49">
        <f>SUM(F13:G13)</f>
        <v>250</v>
      </c>
      <c r="I13" s="45"/>
      <c r="J13" s="108">
        <f>_xlfn.RANK.EQ(H12:H26,H12:H26,1)</f>
        <v>1</v>
      </c>
      <c r="K13" s="106">
        <f>LARGE(O12:O26,J13)</f>
        <v>0</v>
      </c>
      <c r="L13" s="13"/>
      <c r="M13" s="41">
        <v>2</v>
      </c>
      <c r="N13" s="41"/>
      <c r="O13" s="43">
        <f t="shared" ref="O13:O16" si="1">IF(R13,P13,P28)</f>
        <v>0</v>
      </c>
      <c r="P13" s="43">
        <v>27</v>
      </c>
      <c r="Q13" s="43">
        <f>GESTEP(S14,M13)</f>
        <v>0</v>
      </c>
      <c r="R13" s="41" t="b">
        <f>AND(Q13,P26)</f>
        <v>0</v>
      </c>
    </row>
    <row r="14" spans="1:19" ht="18" x14ac:dyDescent="0.35">
      <c r="B14" s="12" t="str">
        <f>'seznam druzstev'!D10</f>
        <v>Kuřim B</v>
      </c>
      <c r="C14" s="8">
        <v>250</v>
      </c>
      <c r="D14" s="45"/>
      <c r="E14" s="45"/>
      <c r="F14" s="45"/>
      <c r="G14" s="46">
        <f t="shared" si="0"/>
        <v>250</v>
      </c>
      <c r="H14" s="49">
        <f t="shared" ref="H14:H26" si="2">SUM(F14:G14)</f>
        <v>250</v>
      </c>
      <c r="I14" s="45"/>
      <c r="J14" s="108">
        <f>_xlfn.RANK.EQ(H12:H26,H12:H26,1)</f>
        <v>1</v>
      </c>
      <c r="K14" s="106">
        <f>LARGE(O12:O26,J14)</f>
        <v>0</v>
      </c>
      <c r="L14" s="13"/>
      <c r="M14" s="41">
        <v>3</v>
      </c>
      <c r="N14" s="41"/>
      <c r="O14" s="43">
        <f t="shared" si="1"/>
        <v>0</v>
      </c>
      <c r="P14" s="43">
        <v>25</v>
      </c>
      <c r="Q14" s="43">
        <f>GESTEP(S14,M14)</f>
        <v>0</v>
      </c>
      <c r="R14" s="41" t="b">
        <f>AND(Q14,P26)</f>
        <v>0</v>
      </c>
      <c r="S14" s="41">
        <f>COUNTA(D12:D26)</f>
        <v>0</v>
      </c>
    </row>
    <row r="15" spans="1:19" ht="18" x14ac:dyDescent="0.35">
      <c r="B15" s="12" t="str">
        <f>'seznam druzstev'!D11</f>
        <v>Lelekovice A</v>
      </c>
      <c r="C15" s="8">
        <v>250</v>
      </c>
      <c r="D15" s="45"/>
      <c r="E15" s="45"/>
      <c r="F15" s="45"/>
      <c r="G15" s="46">
        <f t="shared" si="0"/>
        <v>250</v>
      </c>
      <c r="H15" s="49">
        <f t="shared" si="2"/>
        <v>250</v>
      </c>
      <c r="I15" s="45"/>
      <c r="J15" s="108">
        <f>_xlfn.RANK.EQ(H12:H26,H12:H26,1)</f>
        <v>1</v>
      </c>
      <c r="K15" s="106">
        <f>LARGE(O12:O26,J15)</f>
        <v>0</v>
      </c>
      <c r="L15" s="13"/>
      <c r="M15" s="41">
        <v>4</v>
      </c>
      <c r="N15" s="41"/>
      <c r="O15" s="43">
        <f t="shared" si="1"/>
        <v>0</v>
      </c>
      <c r="P15" s="43">
        <v>23</v>
      </c>
      <c r="Q15" s="43">
        <f>GESTEP(S14,M15)</f>
        <v>0</v>
      </c>
      <c r="R15" s="41" t="b">
        <f>AND(Q15,P26)</f>
        <v>0</v>
      </c>
    </row>
    <row r="16" spans="1:19" ht="18" x14ac:dyDescent="0.35">
      <c r="B16" s="12" t="str">
        <f>'seznam druzstev'!D12</f>
        <v>Lelekovice B</v>
      </c>
      <c r="C16" s="8">
        <v>250</v>
      </c>
      <c r="D16" s="45"/>
      <c r="E16" s="45"/>
      <c r="F16" s="45"/>
      <c r="G16" s="46">
        <f t="shared" si="0"/>
        <v>250</v>
      </c>
      <c r="H16" s="49">
        <f t="shared" si="2"/>
        <v>250</v>
      </c>
      <c r="I16" s="45"/>
      <c r="J16" s="108">
        <f>_xlfn.RANK.EQ(H12:H26,H12:H26,1)</f>
        <v>1</v>
      </c>
      <c r="K16" s="106">
        <f>LARGE(O12:O26,J16)</f>
        <v>0</v>
      </c>
      <c r="L16" s="13"/>
      <c r="M16" s="41">
        <v>5</v>
      </c>
      <c r="N16" s="41"/>
      <c r="O16" s="43">
        <f t="shared" si="1"/>
        <v>0</v>
      </c>
      <c r="P16" s="43">
        <v>21</v>
      </c>
      <c r="Q16" s="43">
        <f>GESTEP(S14,M16)</f>
        <v>0</v>
      </c>
      <c r="R16" s="41" t="b">
        <f>AND(Q16,P26)</f>
        <v>0</v>
      </c>
    </row>
    <row r="17" spans="2:18" ht="18" x14ac:dyDescent="0.35">
      <c r="B17" s="12" t="str">
        <f>'seznam druzstev'!D13</f>
        <v>Moutnice</v>
      </c>
      <c r="C17" s="8">
        <v>250</v>
      </c>
      <c r="D17" s="45"/>
      <c r="E17" s="45"/>
      <c r="F17" s="45"/>
      <c r="G17" s="46">
        <f t="shared" si="0"/>
        <v>250</v>
      </c>
      <c r="H17" s="49">
        <f t="shared" si="2"/>
        <v>250</v>
      </c>
      <c r="I17" s="45"/>
      <c r="J17" s="108">
        <f>_xlfn.RANK.EQ(H12:H26,H12:H26,1)</f>
        <v>1</v>
      </c>
      <c r="K17" s="106">
        <f>LARGE(O12:O26,J17)</f>
        <v>0</v>
      </c>
      <c r="L17" s="13"/>
      <c r="M17" s="41">
        <v>6</v>
      </c>
      <c r="N17" s="41"/>
      <c r="O17" s="43">
        <f t="shared" ref="O17:O26" si="3">IF(R17,P17,P32)</f>
        <v>0</v>
      </c>
      <c r="P17" s="43">
        <v>19</v>
      </c>
      <c r="Q17" s="43">
        <f>GESTEP(S14,M17)</f>
        <v>0</v>
      </c>
      <c r="R17" s="41" t="b">
        <f>AND(Q17,P26)</f>
        <v>0</v>
      </c>
    </row>
    <row r="18" spans="2:18" ht="18" x14ac:dyDescent="0.35">
      <c r="B18" s="12" t="str">
        <f>'seznam druzstev'!D14</f>
        <v>Nesvačilka</v>
      </c>
      <c r="C18" s="8">
        <v>250</v>
      </c>
      <c r="D18" s="45"/>
      <c r="E18" s="45"/>
      <c r="F18" s="45"/>
      <c r="G18" s="46">
        <f t="shared" si="0"/>
        <v>250</v>
      </c>
      <c r="H18" s="49">
        <f t="shared" si="2"/>
        <v>250</v>
      </c>
      <c r="I18" s="45"/>
      <c r="J18" s="108">
        <f>_xlfn.RANK.EQ(H12:H26,H12:H26,1)</f>
        <v>1</v>
      </c>
      <c r="K18" s="106">
        <f>LARGE(O12:O26,J18)</f>
        <v>0</v>
      </c>
      <c r="L18" s="13"/>
      <c r="M18" s="41">
        <v>7</v>
      </c>
      <c r="N18" s="41"/>
      <c r="O18" s="43">
        <f t="shared" si="3"/>
        <v>0</v>
      </c>
      <c r="P18" s="43">
        <v>17</v>
      </c>
      <c r="Q18" s="43">
        <f>GESTEP(S14,M18)</f>
        <v>0</v>
      </c>
      <c r="R18" s="41" t="b">
        <f>AND(Q18,P26)</f>
        <v>0</v>
      </c>
    </row>
    <row r="19" spans="2:18" ht="18" x14ac:dyDescent="0.35">
      <c r="B19" s="12" t="str">
        <f>'seznam druzstev'!D15</f>
        <v>Přísnotice</v>
      </c>
      <c r="C19" s="8">
        <v>250</v>
      </c>
      <c r="D19" s="45"/>
      <c r="E19" s="45"/>
      <c r="F19" s="45"/>
      <c r="G19" s="46">
        <f t="shared" si="0"/>
        <v>250</v>
      </c>
      <c r="H19" s="49">
        <f t="shared" si="2"/>
        <v>250</v>
      </c>
      <c r="I19" s="45"/>
      <c r="J19" s="108">
        <f>_xlfn.RANK.EQ(H12:H26,H12:H26,1)</f>
        <v>1</v>
      </c>
      <c r="K19" s="106">
        <f>LARGE(O12:O26,J19)</f>
        <v>0</v>
      </c>
      <c r="L19" s="13"/>
      <c r="M19" s="41">
        <v>8</v>
      </c>
      <c r="N19" s="41"/>
      <c r="O19" s="43">
        <f t="shared" si="3"/>
        <v>0</v>
      </c>
      <c r="P19" s="43">
        <v>15</v>
      </c>
      <c r="Q19" s="43">
        <f>GESTEP(S14,M19)</f>
        <v>0</v>
      </c>
      <c r="R19" s="41" t="b">
        <f>AND(Q19,P26)</f>
        <v>0</v>
      </c>
    </row>
    <row r="20" spans="2:18" ht="18" x14ac:dyDescent="0.35">
      <c r="B20" s="12" t="str">
        <f>'seznam druzstev'!D16</f>
        <v>Veverská Bítýška</v>
      </c>
      <c r="C20" s="8">
        <v>250</v>
      </c>
      <c r="D20" s="45"/>
      <c r="E20" s="45"/>
      <c r="F20" s="45"/>
      <c r="G20" s="46">
        <f t="shared" si="0"/>
        <v>250</v>
      </c>
      <c r="H20" s="49">
        <f t="shared" si="2"/>
        <v>250</v>
      </c>
      <c r="I20" s="45"/>
      <c r="J20" s="108">
        <f>_xlfn.RANK.EQ(H12:H26,H12:H26,1)</f>
        <v>1</v>
      </c>
      <c r="K20" s="106">
        <f>LARGE(O12:O26,J20)</f>
        <v>0</v>
      </c>
      <c r="L20" s="13"/>
      <c r="M20" s="41">
        <v>9</v>
      </c>
      <c r="N20" s="41"/>
      <c r="O20" s="43">
        <f t="shared" si="3"/>
        <v>0</v>
      </c>
      <c r="P20" s="43">
        <v>13</v>
      </c>
      <c r="Q20" s="43">
        <f>GESTEP(S14,M20)</f>
        <v>0</v>
      </c>
      <c r="R20" s="41" t="b">
        <f>AND(Q20,P26)</f>
        <v>0</v>
      </c>
    </row>
    <row r="21" spans="2:18" ht="18" x14ac:dyDescent="0.35">
      <c r="B21" s="12">
        <f>'seznam druzstev'!D17</f>
        <v>0</v>
      </c>
      <c r="C21" s="8">
        <v>250</v>
      </c>
      <c r="D21" s="45"/>
      <c r="E21" s="45"/>
      <c r="F21" s="45"/>
      <c r="G21" s="46">
        <f t="shared" si="0"/>
        <v>250</v>
      </c>
      <c r="H21" s="49">
        <f t="shared" si="2"/>
        <v>250</v>
      </c>
      <c r="I21" s="45"/>
      <c r="J21" s="108">
        <f>_xlfn.RANK.EQ(H12:H26,H12:H26,1)</f>
        <v>1</v>
      </c>
      <c r="K21" s="106">
        <f>LARGE(O12:O26,J21)</f>
        <v>0</v>
      </c>
      <c r="L21" s="13"/>
      <c r="M21" s="41">
        <v>10</v>
      </c>
      <c r="N21" s="41"/>
      <c r="O21" s="43">
        <f t="shared" si="3"/>
        <v>0</v>
      </c>
      <c r="P21" s="43">
        <v>11</v>
      </c>
      <c r="Q21" s="43">
        <f>GESTEP(S14,M21)</f>
        <v>0</v>
      </c>
      <c r="R21" s="41" t="b">
        <f>AND(Q21,P26)</f>
        <v>0</v>
      </c>
    </row>
    <row r="22" spans="2:18" ht="18" x14ac:dyDescent="0.35">
      <c r="B22" s="12">
        <f>'seznam druzstev'!D18</f>
        <v>0</v>
      </c>
      <c r="C22" s="8">
        <v>250</v>
      </c>
      <c r="D22" s="45"/>
      <c r="E22" s="45"/>
      <c r="F22" s="45"/>
      <c r="G22" s="46">
        <f t="shared" si="0"/>
        <v>250</v>
      </c>
      <c r="H22" s="49">
        <f t="shared" si="2"/>
        <v>250</v>
      </c>
      <c r="I22" s="45"/>
      <c r="J22" s="108">
        <f>_xlfn.RANK.EQ(H12:H26,H12:H26,1)</f>
        <v>1</v>
      </c>
      <c r="K22" s="106">
        <f>LARGE(O12:O26,J22)</f>
        <v>0</v>
      </c>
      <c r="L22" s="13"/>
      <c r="M22" s="41">
        <v>11</v>
      </c>
      <c r="N22" s="41"/>
      <c r="O22" s="43">
        <f t="shared" si="3"/>
        <v>0</v>
      </c>
      <c r="P22" s="43">
        <v>9</v>
      </c>
      <c r="Q22" s="43">
        <f>GESTEP(S14,M22)</f>
        <v>0</v>
      </c>
      <c r="R22" s="41" t="b">
        <f>AND(Q22,P26)</f>
        <v>0</v>
      </c>
    </row>
    <row r="23" spans="2:18" ht="18" x14ac:dyDescent="0.35">
      <c r="B23" s="12">
        <f>'seznam druzstev'!D19</f>
        <v>0</v>
      </c>
      <c r="C23" s="8">
        <v>250</v>
      </c>
      <c r="D23" s="45"/>
      <c r="E23" s="45"/>
      <c r="F23" s="45"/>
      <c r="G23" s="46">
        <f t="shared" si="0"/>
        <v>250</v>
      </c>
      <c r="H23" s="49">
        <f t="shared" si="2"/>
        <v>250</v>
      </c>
      <c r="I23" s="45"/>
      <c r="J23" s="108">
        <f>_xlfn.RANK.EQ(H12:H26,H12:H26,1)</f>
        <v>1</v>
      </c>
      <c r="K23" s="106">
        <f>LARGE(O12:O26,J23)</f>
        <v>0</v>
      </c>
      <c r="L23" s="13"/>
      <c r="M23" s="41">
        <v>12</v>
      </c>
      <c r="N23" s="41"/>
      <c r="O23" s="43">
        <f t="shared" si="3"/>
        <v>0</v>
      </c>
      <c r="P23" s="43">
        <v>7</v>
      </c>
      <c r="Q23" s="43">
        <f>GESTEP(S14,M23)</f>
        <v>0</v>
      </c>
      <c r="R23" s="41" t="b">
        <f>AND(Q23,P26)</f>
        <v>0</v>
      </c>
    </row>
    <row r="24" spans="2:18" ht="18" x14ac:dyDescent="0.35">
      <c r="B24" s="12">
        <f>'seznam druzstev'!D20</f>
        <v>0</v>
      </c>
      <c r="C24" s="8">
        <v>250</v>
      </c>
      <c r="D24" s="45"/>
      <c r="E24" s="45"/>
      <c r="F24" s="45"/>
      <c r="G24" s="46">
        <f t="shared" si="0"/>
        <v>250</v>
      </c>
      <c r="H24" s="49">
        <f t="shared" si="2"/>
        <v>250</v>
      </c>
      <c r="I24" s="45"/>
      <c r="J24" s="108">
        <f>_xlfn.RANK.EQ(H12:H26,H12:H26,1)</f>
        <v>1</v>
      </c>
      <c r="K24" s="106">
        <f>LARGE(O12:O26,J24)</f>
        <v>0</v>
      </c>
      <c r="L24" s="13"/>
      <c r="M24" s="41">
        <v>13</v>
      </c>
      <c r="N24" s="41"/>
      <c r="O24" s="43">
        <f t="shared" si="3"/>
        <v>0</v>
      </c>
      <c r="P24" s="43">
        <v>5</v>
      </c>
      <c r="Q24" s="43">
        <f>GESTEP(S14,M24)</f>
        <v>0</v>
      </c>
      <c r="R24" s="41" t="b">
        <f>AND(Q24,P26)</f>
        <v>0</v>
      </c>
    </row>
    <row r="25" spans="2:18" ht="18" x14ac:dyDescent="0.35">
      <c r="B25" s="12">
        <f>'seznam druzstev'!D21</f>
        <v>0</v>
      </c>
      <c r="C25" s="8">
        <v>250</v>
      </c>
      <c r="D25" s="45"/>
      <c r="E25" s="45"/>
      <c r="F25" s="45"/>
      <c r="G25" s="46">
        <f>MIN(C25:E25)</f>
        <v>250</v>
      </c>
      <c r="H25" s="49">
        <f t="shared" si="2"/>
        <v>250</v>
      </c>
      <c r="I25" s="45"/>
      <c r="J25" s="108">
        <f>_xlfn.RANK.EQ(H12:H26,H12:H26,1)</f>
        <v>1</v>
      </c>
      <c r="K25" s="106">
        <f>LARGE(O12:O26,J25)</f>
        <v>0</v>
      </c>
      <c r="L25" s="13"/>
      <c r="M25" s="41">
        <v>14</v>
      </c>
      <c r="N25" s="41"/>
      <c r="O25" s="43">
        <f t="shared" si="3"/>
        <v>0</v>
      </c>
      <c r="P25" s="43">
        <v>3</v>
      </c>
      <c r="Q25" s="43">
        <f>GESTEP(S14,M25)</f>
        <v>0</v>
      </c>
      <c r="R25" s="41" t="b">
        <f>AND(Q25,P26)</f>
        <v>0</v>
      </c>
    </row>
    <row r="26" spans="2:18" ht="18.5" thickBot="1" x14ac:dyDescent="0.4">
      <c r="B26" s="14">
        <f>'seznam druzstev'!D22</f>
        <v>0</v>
      </c>
      <c r="C26" s="15">
        <v>250</v>
      </c>
      <c r="D26" s="79"/>
      <c r="E26" s="79"/>
      <c r="F26" s="79"/>
      <c r="G26" s="80">
        <f t="shared" si="0"/>
        <v>250</v>
      </c>
      <c r="H26" s="81">
        <f t="shared" si="2"/>
        <v>250</v>
      </c>
      <c r="I26" s="79"/>
      <c r="J26" s="109">
        <f>_xlfn.RANK.EQ(H12:H26,H12:H26,1)</f>
        <v>1</v>
      </c>
      <c r="K26" s="107">
        <f>LARGE(O12:O26,J26)</f>
        <v>0</v>
      </c>
      <c r="L26" s="16"/>
      <c r="M26" s="41">
        <v>15</v>
      </c>
      <c r="N26" s="41"/>
      <c r="O26" s="43">
        <f t="shared" si="3"/>
        <v>0</v>
      </c>
      <c r="P26" s="43">
        <f>'[1]bodové hodnocení'!A21</f>
        <v>1</v>
      </c>
      <c r="Q26" s="43">
        <f>GESTEP(S28,M26)</f>
        <v>0</v>
      </c>
      <c r="R26" s="41" t="b">
        <f>AND(Q26,P40)</f>
        <v>0</v>
      </c>
    </row>
    <row r="27" spans="2:18" ht="17.5" x14ac:dyDescent="0.35">
      <c r="M27" s="41"/>
      <c r="N27" s="41"/>
      <c r="O27" s="43">
        <v>0</v>
      </c>
      <c r="P27" s="43">
        <v>0</v>
      </c>
      <c r="Q27" s="43"/>
      <c r="R27" s="43"/>
    </row>
    <row r="28" spans="2:18" ht="17.5" x14ac:dyDescent="0.35">
      <c r="O28" s="42"/>
      <c r="P28" s="42"/>
      <c r="Q28" s="42"/>
      <c r="R28" s="42"/>
    </row>
    <row r="29" spans="2:18" ht="17.5" x14ac:dyDescent="0.35">
      <c r="O29" s="42"/>
      <c r="P29" s="42"/>
      <c r="Q29" s="42"/>
      <c r="R29" s="42"/>
    </row>
    <row r="30" spans="2:18" ht="17.5" x14ac:dyDescent="0.35">
      <c r="O30" s="42"/>
      <c r="P30" s="42"/>
      <c r="Q30" s="42"/>
      <c r="R30" s="42"/>
    </row>
    <row r="31" spans="2:18" ht="17.5" x14ac:dyDescent="0.35">
      <c r="O31" s="42"/>
      <c r="P31" s="42"/>
      <c r="Q31" s="42"/>
      <c r="R31" s="42"/>
    </row>
    <row r="32" spans="2:18" ht="17.5" x14ac:dyDescent="0.35">
      <c r="O32" s="42"/>
      <c r="P32" s="42"/>
      <c r="Q32" s="42"/>
      <c r="R32" s="42"/>
    </row>
    <row r="33" spans="15:18" ht="17.5" x14ac:dyDescent="0.35">
      <c r="O33" s="42"/>
      <c r="P33" s="42"/>
      <c r="Q33" s="42"/>
      <c r="R33" s="42"/>
    </row>
    <row r="34" spans="15:18" ht="17.5" x14ac:dyDescent="0.35">
      <c r="O34" s="42"/>
      <c r="P34" s="42"/>
      <c r="Q34" s="42"/>
      <c r="R34" s="42"/>
    </row>
    <row r="35" spans="15:18" ht="17.5" x14ac:dyDescent="0.35">
      <c r="O35" s="42"/>
      <c r="P35" s="42"/>
      <c r="Q35" s="42"/>
      <c r="R35" s="42"/>
    </row>
    <row r="36" spans="15:18" ht="17.5" x14ac:dyDescent="0.35">
      <c r="O36" s="42"/>
      <c r="P36" s="42"/>
      <c r="Q36" s="42"/>
      <c r="R36" s="42"/>
    </row>
    <row r="37" spans="15:18" ht="17.5" x14ac:dyDescent="0.35">
      <c r="O37" s="42"/>
      <c r="P37" s="42"/>
      <c r="Q37" s="42"/>
      <c r="R37" s="42"/>
    </row>
    <row r="38" spans="15:18" ht="17.5" x14ac:dyDescent="0.35">
      <c r="O38" s="42"/>
      <c r="P38" s="42"/>
      <c r="Q38" s="42"/>
      <c r="R38" s="42"/>
    </row>
    <row r="39" spans="15:18" ht="17.5" x14ac:dyDescent="0.35">
      <c r="O39" s="42"/>
      <c r="P39" s="42"/>
      <c r="Q39" s="42"/>
      <c r="R39" s="42"/>
    </row>
    <row r="40" spans="15:18" ht="17.5" x14ac:dyDescent="0.35">
      <c r="O40" s="42"/>
      <c r="P40" s="42"/>
      <c r="Q40" s="42"/>
      <c r="R40" s="42"/>
    </row>
    <row r="41" spans="15:18" ht="17.5" x14ac:dyDescent="0.35">
      <c r="O41" s="42"/>
      <c r="P41" s="42"/>
      <c r="Q41" s="42"/>
      <c r="R41" s="42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14" priority="1" operator="equal">
      <formula>250</formula>
    </cfRule>
    <cfRule type="containsText" dxfId="13" priority="5" operator="containsText" text="250">
      <formula>NOT(ISERROR(SEARCH("250",G12)))</formula>
    </cfRule>
  </conditionalFormatting>
  <conditionalFormatting sqref="H12:H26">
    <cfRule type="cellIs" dxfId="12" priority="2" operator="equal">
      <formula>250</formula>
    </cfRule>
    <cfRule type="cellIs" dxfId="11" priority="4" operator="equal">
      <formula>250</formula>
    </cfRule>
  </conditionalFormatting>
  <conditionalFormatting sqref="J12:J26">
    <cfRule type="duplicateValues" dxfId="10" priority="3"/>
  </conditionalFormatting>
  <hyperlinks>
    <hyperlink ref="B1" location="prubezne!A1" display="Průběžné výsledky" xr:uid="{00000000-0004-0000-0E00-000000000000}"/>
    <hyperlink ref="A1" location="uvod!A1" display="Úvod" xr:uid="{00000000-0004-0000-0E00-000001000000}"/>
    <hyperlink ref="A1:A2" location="uvod!A1" display="Úvod" xr:uid="{00000000-0004-0000-0E00-000002000000}"/>
    <hyperlink ref="E1:E2" location="'9'!A1" display="Další soutěž" xr:uid="{00000000-0004-0000-0E00-000003000000}"/>
    <hyperlink ref="D1:D2" location="'7'!A1" display="Předchozí soutěž" xr:uid="{00000000-0004-0000-0E00-000004000000}"/>
  </hyperlinks>
  <pageMargins left="0.7" right="0.7" top="0.78740157499999996" bottom="0.78740157499999996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S41"/>
  <sheetViews>
    <sheetView showGridLines="0" showRowColHeaders="0" showZeros="0" zoomScale="99" zoomScaleNormal="99" workbookViewId="0">
      <selection activeCell="D1" sqref="D1:D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31" t="s">
        <v>1</v>
      </c>
      <c r="B1" s="134" t="s">
        <v>0</v>
      </c>
      <c r="D1" s="146" t="s">
        <v>85</v>
      </c>
      <c r="E1" s="145" t="s">
        <v>84</v>
      </c>
    </row>
    <row r="2" spans="1:19" ht="15" thickBot="1" x14ac:dyDescent="0.4">
      <c r="A2" s="132"/>
      <c r="B2" s="135"/>
      <c r="D2" s="146"/>
      <c r="E2" s="145"/>
    </row>
    <row r="3" spans="1:19" ht="27.5" x14ac:dyDescent="0.55000000000000004">
      <c r="D3" s="3" t="str">
        <f>uvod!D7</f>
        <v>22. ročník</v>
      </c>
      <c r="G3" s="23" t="str">
        <f>uvod!G7</f>
        <v>Mladší  žáci</v>
      </c>
    </row>
    <row r="5" spans="1:19" ht="27.5" x14ac:dyDescent="0.55000000000000004">
      <c r="D5" s="23" t="s">
        <v>25</v>
      </c>
    </row>
    <row r="7" spans="1:19" ht="22.5" x14ac:dyDescent="0.45">
      <c r="D7" s="144">
        <f>'seznam soutezi'!D16</f>
        <v>0</v>
      </c>
      <c r="E7" s="144"/>
      <c r="G7" s="3">
        <f>'seznam soutezi'!E16</f>
        <v>0</v>
      </c>
    </row>
    <row r="8" spans="1:19" ht="15" thickBot="1" x14ac:dyDescent="0.4"/>
    <row r="9" spans="1:19" ht="18" x14ac:dyDescent="0.4">
      <c r="B9" s="142" t="s">
        <v>16</v>
      </c>
      <c r="C9" s="30" t="s">
        <v>26</v>
      </c>
      <c r="D9" s="31" t="s">
        <v>27</v>
      </c>
      <c r="E9" s="32" t="s">
        <v>27</v>
      </c>
      <c r="F9" s="31" t="s">
        <v>28</v>
      </c>
      <c r="G9" s="33" t="s">
        <v>27</v>
      </c>
      <c r="H9" s="47" t="s">
        <v>29</v>
      </c>
      <c r="I9" s="32" t="s">
        <v>30</v>
      </c>
      <c r="J9" s="34" t="s">
        <v>31</v>
      </c>
      <c r="K9" s="35" t="s">
        <v>32</v>
      </c>
      <c r="L9" s="36" t="s">
        <v>10</v>
      </c>
    </row>
    <row r="10" spans="1:19" ht="18" x14ac:dyDescent="0.4">
      <c r="B10" s="143"/>
      <c r="C10" s="75" t="s">
        <v>33</v>
      </c>
      <c r="D10" s="37" t="s">
        <v>34</v>
      </c>
      <c r="E10" s="76" t="s">
        <v>34</v>
      </c>
      <c r="F10" s="37" t="s">
        <v>35</v>
      </c>
      <c r="G10" s="38" t="s">
        <v>34</v>
      </c>
      <c r="H10" s="48" t="s">
        <v>36</v>
      </c>
      <c r="I10" s="76" t="s">
        <v>37</v>
      </c>
      <c r="J10" s="77"/>
      <c r="K10" s="39" t="s">
        <v>38</v>
      </c>
      <c r="L10" s="40"/>
    </row>
    <row r="11" spans="1:19" x14ac:dyDescent="0.35">
      <c r="B11" s="143"/>
      <c r="C11" s="75" t="s">
        <v>39</v>
      </c>
      <c r="D11" s="37" t="s">
        <v>40</v>
      </c>
      <c r="E11" s="76" t="s">
        <v>41</v>
      </c>
      <c r="F11" s="50"/>
      <c r="G11" s="38" t="s">
        <v>42</v>
      </c>
      <c r="H11" s="48" t="s">
        <v>44</v>
      </c>
      <c r="I11" s="76" t="s">
        <v>43</v>
      </c>
      <c r="J11" s="76"/>
      <c r="K11" s="37"/>
      <c r="L11" s="44"/>
    </row>
    <row r="12" spans="1:19" ht="18" x14ac:dyDescent="0.35">
      <c r="B12" s="12" t="str">
        <f>'seznam druzstev'!D8</f>
        <v>Hrušovany</v>
      </c>
      <c r="C12" s="8">
        <v>250</v>
      </c>
      <c r="D12" s="45"/>
      <c r="E12" s="45"/>
      <c r="F12" s="45"/>
      <c r="G12" s="46">
        <f>MIN(C12:E12)</f>
        <v>250</v>
      </c>
      <c r="H12" s="49">
        <f>SUM(F12:G12)</f>
        <v>250</v>
      </c>
      <c r="I12" s="45"/>
      <c r="J12" s="108">
        <f>_xlfn.RANK.EQ(H12:H26,H12:H26,1)</f>
        <v>1</v>
      </c>
      <c r="K12" s="106">
        <f>LARGE(O12:O26,J12)</f>
        <v>0</v>
      </c>
      <c r="L12" s="13"/>
      <c r="M12" s="41">
        <v>1</v>
      </c>
      <c r="N12" s="41"/>
      <c r="O12" s="43">
        <f>IF(R12,P12,P27)</f>
        <v>0</v>
      </c>
      <c r="P12" s="43">
        <v>30</v>
      </c>
      <c r="Q12" s="43">
        <f>GESTEP(S14,M12)</f>
        <v>0</v>
      </c>
      <c r="R12" s="41" t="b">
        <f>AND(Q12,P26)</f>
        <v>0</v>
      </c>
    </row>
    <row r="13" spans="1:19" ht="18" x14ac:dyDescent="0.35">
      <c r="B13" s="12" t="str">
        <f>'seznam druzstev'!D9</f>
        <v>Kuřim A</v>
      </c>
      <c r="C13" s="8">
        <v>250</v>
      </c>
      <c r="D13" s="45"/>
      <c r="E13" s="45"/>
      <c r="F13" s="45"/>
      <c r="G13" s="46">
        <f t="shared" ref="G13:G26" si="0">MIN(C13:E13)</f>
        <v>250</v>
      </c>
      <c r="H13" s="49">
        <f>SUM(F13:G13)</f>
        <v>250</v>
      </c>
      <c r="I13" s="45"/>
      <c r="J13" s="108">
        <f>_xlfn.RANK.EQ(H12:H26,H12:H26,1)</f>
        <v>1</v>
      </c>
      <c r="K13" s="106">
        <f>LARGE(O12:O26,J13)</f>
        <v>0</v>
      </c>
      <c r="L13" s="13"/>
      <c r="M13" s="41">
        <v>2</v>
      </c>
      <c r="N13" s="41"/>
      <c r="O13" s="43">
        <f t="shared" ref="O13:O16" si="1">IF(R13,P13,P28)</f>
        <v>0</v>
      </c>
      <c r="P13" s="43">
        <v>27</v>
      </c>
      <c r="Q13" s="43">
        <f>GESTEP(S14,M13)</f>
        <v>0</v>
      </c>
      <c r="R13" s="41" t="b">
        <f>AND(Q13,P26)</f>
        <v>0</v>
      </c>
    </row>
    <row r="14" spans="1:19" ht="18" x14ac:dyDescent="0.35">
      <c r="B14" s="12" t="str">
        <f>'seznam druzstev'!D10</f>
        <v>Kuřim B</v>
      </c>
      <c r="C14" s="8">
        <v>250</v>
      </c>
      <c r="D14" s="45"/>
      <c r="E14" s="45"/>
      <c r="F14" s="45"/>
      <c r="G14" s="46">
        <f t="shared" si="0"/>
        <v>250</v>
      </c>
      <c r="H14" s="49">
        <f t="shared" ref="H14:H26" si="2">SUM(F14:G14)</f>
        <v>250</v>
      </c>
      <c r="I14" s="45"/>
      <c r="J14" s="108">
        <f>_xlfn.RANK.EQ(H12:H26,H12:H26,1)</f>
        <v>1</v>
      </c>
      <c r="K14" s="106">
        <f>LARGE(O12:O26,J14)</f>
        <v>0</v>
      </c>
      <c r="L14" s="13"/>
      <c r="M14" s="41">
        <v>3</v>
      </c>
      <c r="N14" s="41"/>
      <c r="O14" s="43">
        <f t="shared" si="1"/>
        <v>0</v>
      </c>
      <c r="P14" s="43">
        <v>25</v>
      </c>
      <c r="Q14" s="43">
        <f>GESTEP(S14,M14)</f>
        <v>0</v>
      </c>
      <c r="R14" s="41" t="b">
        <f>AND(Q14,P26)</f>
        <v>0</v>
      </c>
      <c r="S14" s="41">
        <f>COUNTA(D12:D26)</f>
        <v>0</v>
      </c>
    </row>
    <row r="15" spans="1:19" ht="18" x14ac:dyDescent="0.35">
      <c r="B15" s="12" t="str">
        <f>'seznam druzstev'!D11</f>
        <v>Lelekovice A</v>
      </c>
      <c r="C15" s="8">
        <v>250</v>
      </c>
      <c r="D15" s="45"/>
      <c r="E15" s="45"/>
      <c r="F15" s="45"/>
      <c r="G15" s="46">
        <f t="shared" si="0"/>
        <v>250</v>
      </c>
      <c r="H15" s="49">
        <f t="shared" si="2"/>
        <v>250</v>
      </c>
      <c r="I15" s="45"/>
      <c r="J15" s="108">
        <f>_xlfn.RANK.EQ(H12:H26,H12:H26,1)</f>
        <v>1</v>
      </c>
      <c r="K15" s="106">
        <f>LARGE(O12:O26,J15)</f>
        <v>0</v>
      </c>
      <c r="L15" s="13"/>
      <c r="M15" s="41">
        <v>4</v>
      </c>
      <c r="N15" s="41"/>
      <c r="O15" s="43">
        <f t="shared" si="1"/>
        <v>0</v>
      </c>
      <c r="P15" s="43">
        <v>23</v>
      </c>
      <c r="Q15" s="43">
        <f>GESTEP(S14,M15)</f>
        <v>0</v>
      </c>
      <c r="R15" s="41" t="b">
        <f>AND(Q15,P26)</f>
        <v>0</v>
      </c>
    </row>
    <row r="16" spans="1:19" ht="18" x14ac:dyDescent="0.35">
      <c r="B16" s="12" t="str">
        <f>'seznam druzstev'!D12</f>
        <v>Lelekovice B</v>
      </c>
      <c r="C16" s="8">
        <v>250</v>
      </c>
      <c r="D16" s="45"/>
      <c r="E16" s="45"/>
      <c r="F16" s="45"/>
      <c r="G16" s="46">
        <f t="shared" si="0"/>
        <v>250</v>
      </c>
      <c r="H16" s="49">
        <f t="shared" si="2"/>
        <v>250</v>
      </c>
      <c r="I16" s="45"/>
      <c r="J16" s="108">
        <f>_xlfn.RANK.EQ(H12:H26,H12:H26,1)</f>
        <v>1</v>
      </c>
      <c r="K16" s="106">
        <f>LARGE(O12:O26,J16)</f>
        <v>0</v>
      </c>
      <c r="L16" s="13"/>
      <c r="M16" s="41">
        <v>5</v>
      </c>
      <c r="N16" s="41"/>
      <c r="O16" s="43">
        <f t="shared" si="1"/>
        <v>0</v>
      </c>
      <c r="P16" s="43">
        <v>21</v>
      </c>
      <c r="Q16" s="43">
        <f>GESTEP(S14,M16)</f>
        <v>0</v>
      </c>
      <c r="R16" s="41" t="b">
        <f>AND(Q16,P26)</f>
        <v>0</v>
      </c>
    </row>
    <row r="17" spans="2:18" ht="18" x14ac:dyDescent="0.35">
      <c r="B17" s="12" t="str">
        <f>'seznam druzstev'!D13</f>
        <v>Moutnice</v>
      </c>
      <c r="C17" s="8">
        <v>250</v>
      </c>
      <c r="D17" s="45"/>
      <c r="E17" s="45"/>
      <c r="F17" s="45"/>
      <c r="G17" s="46">
        <f t="shared" si="0"/>
        <v>250</v>
      </c>
      <c r="H17" s="49">
        <f t="shared" si="2"/>
        <v>250</v>
      </c>
      <c r="I17" s="45"/>
      <c r="J17" s="108">
        <f>_xlfn.RANK.EQ(H12:H26,H12:H26,1)</f>
        <v>1</v>
      </c>
      <c r="K17" s="106">
        <f>LARGE(O12:O26,J17)</f>
        <v>0</v>
      </c>
      <c r="L17" s="13"/>
      <c r="M17" s="41">
        <v>6</v>
      </c>
      <c r="N17" s="41"/>
      <c r="O17" s="43">
        <f t="shared" ref="O17:O26" si="3">IF(R17,P17,P32)</f>
        <v>0</v>
      </c>
      <c r="P17" s="43">
        <v>19</v>
      </c>
      <c r="Q17" s="43">
        <f>GESTEP(S14,M17)</f>
        <v>0</v>
      </c>
      <c r="R17" s="41" t="b">
        <f>AND(Q17,P26)</f>
        <v>0</v>
      </c>
    </row>
    <row r="18" spans="2:18" ht="18" x14ac:dyDescent="0.35">
      <c r="B18" s="12" t="str">
        <f>'seznam druzstev'!D14</f>
        <v>Nesvačilka</v>
      </c>
      <c r="C18" s="8">
        <v>250</v>
      </c>
      <c r="D18" s="45"/>
      <c r="E18" s="45"/>
      <c r="F18" s="45"/>
      <c r="G18" s="46">
        <f t="shared" si="0"/>
        <v>250</v>
      </c>
      <c r="H18" s="49">
        <f t="shared" si="2"/>
        <v>250</v>
      </c>
      <c r="I18" s="45"/>
      <c r="J18" s="108">
        <f>_xlfn.RANK.EQ(H12:H26,H12:H26,1)</f>
        <v>1</v>
      </c>
      <c r="K18" s="106">
        <f>LARGE(O12:O26,J18)</f>
        <v>0</v>
      </c>
      <c r="L18" s="13"/>
      <c r="M18" s="41">
        <v>7</v>
      </c>
      <c r="N18" s="41"/>
      <c r="O18" s="43">
        <f t="shared" si="3"/>
        <v>0</v>
      </c>
      <c r="P18" s="43">
        <v>17</v>
      </c>
      <c r="Q18" s="43">
        <f>GESTEP(S14,M18)</f>
        <v>0</v>
      </c>
      <c r="R18" s="41" t="b">
        <f>AND(Q18,P26)</f>
        <v>0</v>
      </c>
    </row>
    <row r="19" spans="2:18" ht="18" x14ac:dyDescent="0.35">
      <c r="B19" s="12" t="str">
        <f>'seznam druzstev'!D15</f>
        <v>Přísnotice</v>
      </c>
      <c r="C19" s="8">
        <v>250</v>
      </c>
      <c r="D19" s="45"/>
      <c r="E19" s="45"/>
      <c r="F19" s="45"/>
      <c r="G19" s="46">
        <f t="shared" si="0"/>
        <v>250</v>
      </c>
      <c r="H19" s="49">
        <f t="shared" si="2"/>
        <v>250</v>
      </c>
      <c r="I19" s="45"/>
      <c r="J19" s="108">
        <f>_xlfn.RANK.EQ(H12:H26,H12:H26,1)</f>
        <v>1</v>
      </c>
      <c r="K19" s="106">
        <f>LARGE(O12:O26,J19)</f>
        <v>0</v>
      </c>
      <c r="L19" s="13"/>
      <c r="M19" s="41">
        <v>8</v>
      </c>
      <c r="N19" s="41"/>
      <c r="O19" s="43">
        <f t="shared" si="3"/>
        <v>0</v>
      </c>
      <c r="P19" s="43">
        <v>15</v>
      </c>
      <c r="Q19" s="43">
        <f>GESTEP(S14,M19)</f>
        <v>0</v>
      </c>
      <c r="R19" s="41" t="b">
        <f>AND(Q19,P26)</f>
        <v>0</v>
      </c>
    </row>
    <row r="20" spans="2:18" ht="18" x14ac:dyDescent="0.35">
      <c r="B20" s="12" t="str">
        <f>'seznam druzstev'!D16</f>
        <v>Veverská Bítýška</v>
      </c>
      <c r="C20" s="8">
        <v>250</v>
      </c>
      <c r="D20" s="45"/>
      <c r="E20" s="45"/>
      <c r="F20" s="45"/>
      <c r="G20" s="46">
        <f t="shared" si="0"/>
        <v>250</v>
      </c>
      <c r="H20" s="49">
        <f t="shared" si="2"/>
        <v>250</v>
      </c>
      <c r="I20" s="45"/>
      <c r="J20" s="108">
        <f>_xlfn.RANK.EQ(H12:H26,H12:H26,1)</f>
        <v>1</v>
      </c>
      <c r="K20" s="106">
        <f>LARGE(O12:O26,J20)</f>
        <v>0</v>
      </c>
      <c r="L20" s="13"/>
      <c r="M20" s="41">
        <v>9</v>
      </c>
      <c r="N20" s="41"/>
      <c r="O20" s="43">
        <f t="shared" si="3"/>
        <v>0</v>
      </c>
      <c r="P20" s="43">
        <v>13</v>
      </c>
      <c r="Q20" s="43">
        <f>GESTEP(S14,M20)</f>
        <v>0</v>
      </c>
      <c r="R20" s="41" t="b">
        <f>AND(Q20,P26)</f>
        <v>0</v>
      </c>
    </row>
    <row r="21" spans="2:18" ht="18" x14ac:dyDescent="0.35">
      <c r="B21" s="12">
        <f>'seznam druzstev'!D17</f>
        <v>0</v>
      </c>
      <c r="C21" s="8">
        <v>250</v>
      </c>
      <c r="D21" s="45"/>
      <c r="E21" s="45"/>
      <c r="F21" s="45"/>
      <c r="G21" s="46">
        <f t="shared" si="0"/>
        <v>250</v>
      </c>
      <c r="H21" s="49">
        <f t="shared" si="2"/>
        <v>250</v>
      </c>
      <c r="I21" s="45"/>
      <c r="J21" s="108">
        <f>_xlfn.RANK.EQ(H12:H26,H12:H26,1)</f>
        <v>1</v>
      </c>
      <c r="K21" s="106">
        <f>LARGE(O12:O26,J21)</f>
        <v>0</v>
      </c>
      <c r="L21" s="13"/>
      <c r="M21" s="41">
        <v>10</v>
      </c>
      <c r="N21" s="41"/>
      <c r="O21" s="43">
        <f t="shared" si="3"/>
        <v>0</v>
      </c>
      <c r="P21" s="43">
        <v>11</v>
      </c>
      <c r="Q21" s="43">
        <f>GESTEP(S14,M21)</f>
        <v>0</v>
      </c>
      <c r="R21" s="41" t="b">
        <f>AND(Q21,P26)</f>
        <v>0</v>
      </c>
    </row>
    <row r="22" spans="2:18" ht="18" x14ac:dyDescent="0.35">
      <c r="B22" s="12">
        <f>'seznam druzstev'!D18</f>
        <v>0</v>
      </c>
      <c r="C22" s="8">
        <v>250</v>
      </c>
      <c r="D22" s="45"/>
      <c r="E22" s="45"/>
      <c r="F22" s="45"/>
      <c r="G22" s="46">
        <f t="shared" si="0"/>
        <v>250</v>
      </c>
      <c r="H22" s="49">
        <f t="shared" si="2"/>
        <v>250</v>
      </c>
      <c r="I22" s="45"/>
      <c r="J22" s="108">
        <f>_xlfn.RANK.EQ(H12:H26,H12:H26,1)</f>
        <v>1</v>
      </c>
      <c r="K22" s="106">
        <f>LARGE(O12:O26,J22)</f>
        <v>0</v>
      </c>
      <c r="L22" s="13"/>
      <c r="M22" s="41">
        <v>11</v>
      </c>
      <c r="N22" s="41"/>
      <c r="O22" s="43">
        <f t="shared" si="3"/>
        <v>0</v>
      </c>
      <c r="P22" s="43">
        <v>9</v>
      </c>
      <c r="Q22" s="43">
        <f>GESTEP(S14,M22)</f>
        <v>0</v>
      </c>
      <c r="R22" s="41" t="b">
        <f>AND(Q22,P26)</f>
        <v>0</v>
      </c>
    </row>
    <row r="23" spans="2:18" ht="18" x14ac:dyDescent="0.35">
      <c r="B23" s="12">
        <f>'seznam druzstev'!D19</f>
        <v>0</v>
      </c>
      <c r="C23" s="8">
        <v>250</v>
      </c>
      <c r="D23" s="45"/>
      <c r="E23" s="45"/>
      <c r="F23" s="45"/>
      <c r="G23" s="46">
        <f t="shared" si="0"/>
        <v>250</v>
      </c>
      <c r="H23" s="49">
        <f t="shared" si="2"/>
        <v>250</v>
      </c>
      <c r="I23" s="45"/>
      <c r="J23" s="108">
        <f>_xlfn.RANK.EQ(H12:H26,H12:H26,1)</f>
        <v>1</v>
      </c>
      <c r="K23" s="106">
        <f>LARGE(O12:O26,J23)</f>
        <v>0</v>
      </c>
      <c r="L23" s="13"/>
      <c r="M23" s="41">
        <v>12</v>
      </c>
      <c r="N23" s="41"/>
      <c r="O23" s="43">
        <f t="shared" si="3"/>
        <v>0</v>
      </c>
      <c r="P23" s="43">
        <v>7</v>
      </c>
      <c r="Q23" s="43">
        <f>GESTEP(S14,M23)</f>
        <v>0</v>
      </c>
      <c r="R23" s="41" t="b">
        <f>AND(Q23,P26)</f>
        <v>0</v>
      </c>
    </row>
    <row r="24" spans="2:18" ht="18" x14ac:dyDescent="0.35">
      <c r="B24" s="12">
        <f>'seznam druzstev'!D20</f>
        <v>0</v>
      </c>
      <c r="C24" s="8">
        <v>250</v>
      </c>
      <c r="D24" s="45"/>
      <c r="E24" s="45"/>
      <c r="F24" s="45"/>
      <c r="G24" s="46">
        <f t="shared" si="0"/>
        <v>250</v>
      </c>
      <c r="H24" s="49">
        <f t="shared" si="2"/>
        <v>250</v>
      </c>
      <c r="I24" s="45"/>
      <c r="J24" s="108">
        <f>_xlfn.RANK.EQ(H12:H26,H12:H26,1)</f>
        <v>1</v>
      </c>
      <c r="K24" s="106">
        <f>LARGE(O12:O26,J24)</f>
        <v>0</v>
      </c>
      <c r="L24" s="13"/>
      <c r="M24" s="41">
        <v>13</v>
      </c>
      <c r="N24" s="41"/>
      <c r="O24" s="43">
        <f t="shared" si="3"/>
        <v>0</v>
      </c>
      <c r="P24" s="43">
        <v>5</v>
      </c>
      <c r="Q24" s="43">
        <f>GESTEP(S14,M24)</f>
        <v>0</v>
      </c>
      <c r="R24" s="41" t="b">
        <f>AND(Q24,P26)</f>
        <v>0</v>
      </c>
    </row>
    <row r="25" spans="2:18" ht="18" x14ac:dyDescent="0.35">
      <c r="B25" s="12">
        <f>'seznam druzstev'!D21</f>
        <v>0</v>
      </c>
      <c r="C25" s="8">
        <v>250</v>
      </c>
      <c r="D25" s="45"/>
      <c r="E25" s="45"/>
      <c r="F25" s="45"/>
      <c r="G25" s="46">
        <f>MIN(C25:E25)</f>
        <v>250</v>
      </c>
      <c r="H25" s="49">
        <f t="shared" si="2"/>
        <v>250</v>
      </c>
      <c r="I25" s="45"/>
      <c r="J25" s="108">
        <f>_xlfn.RANK.EQ(H12:H26,H12:H26,1)</f>
        <v>1</v>
      </c>
      <c r="K25" s="106">
        <f>LARGE(O12:O26,J25)</f>
        <v>0</v>
      </c>
      <c r="L25" s="13"/>
      <c r="M25" s="41">
        <v>14</v>
      </c>
      <c r="N25" s="41"/>
      <c r="O25" s="43">
        <f t="shared" si="3"/>
        <v>0</v>
      </c>
      <c r="P25" s="43">
        <v>3</v>
      </c>
      <c r="Q25" s="43">
        <f>GESTEP(S14,M25)</f>
        <v>0</v>
      </c>
      <c r="R25" s="41" t="b">
        <f>AND(Q25,P26)</f>
        <v>0</v>
      </c>
    </row>
    <row r="26" spans="2:18" ht="18.5" thickBot="1" x14ac:dyDescent="0.4">
      <c r="B26" s="14">
        <f>'seznam druzstev'!D22</f>
        <v>0</v>
      </c>
      <c r="C26" s="15">
        <v>250</v>
      </c>
      <c r="D26" s="79"/>
      <c r="E26" s="79"/>
      <c r="F26" s="79"/>
      <c r="G26" s="80">
        <f t="shared" si="0"/>
        <v>250</v>
      </c>
      <c r="H26" s="81">
        <f t="shared" si="2"/>
        <v>250</v>
      </c>
      <c r="I26" s="79"/>
      <c r="J26" s="109">
        <f>_xlfn.RANK.EQ(H12:H26,H12:H26,1)</f>
        <v>1</v>
      </c>
      <c r="K26" s="107">
        <f>LARGE(O12:O26,J26)</f>
        <v>0</v>
      </c>
      <c r="L26" s="16"/>
      <c r="M26" s="41">
        <v>15</v>
      </c>
      <c r="N26" s="41"/>
      <c r="O26" s="43">
        <f t="shared" si="3"/>
        <v>0</v>
      </c>
      <c r="P26" s="43">
        <f>'[1]bodové hodnocení'!A21</f>
        <v>1</v>
      </c>
      <c r="Q26" s="43">
        <f>GESTEP(S28,M26)</f>
        <v>0</v>
      </c>
      <c r="R26" s="41" t="b">
        <f>AND(Q26,P40)</f>
        <v>0</v>
      </c>
    </row>
    <row r="27" spans="2:18" ht="17.5" x14ac:dyDescent="0.35">
      <c r="M27" s="41"/>
      <c r="N27" s="41"/>
      <c r="O27" s="43">
        <v>0</v>
      </c>
      <c r="P27" s="43">
        <v>0</v>
      </c>
      <c r="Q27" s="43"/>
      <c r="R27" s="43"/>
    </row>
    <row r="28" spans="2:18" ht="17.5" x14ac:dyDescent="0.35">
      <c r="O28" s="42"/>
      <c r="P28" s="42"/>
      <c r="Q28" s="42"/>
      <c r="R28" s="42"/>
    </row>
    <row r="29" spans="2:18" ht="17.5" x14ac:dyDescent="0.35">
      <c r="O29" s="42"/>
      <c r="P29" s="42"/>
      <c r="Q29" s="42"/>
      <c r="R29" s="42"/>
    </row>
    <row r="30" spans="2:18" ht="17.5" x14ac:dyDescent="0.35">
      <c r="O30" s="42"/>
      <c r="P30" s="42"/>
      <c r="Q30" s="42"/>
      <c r="R30" s="42"/>
    </row>
    <row r="31" spans="2:18" ht="17.5" x14ac:dyDescent="0.35">
      <c r="O31" s="42"/>
      <c r="P31" s="42"/>
      <c r="Q31" s="42"/>
      <c r="R31" s="42"/>
    </row>
    <row r="32" spans="2:18" ht="17.5" x14ac:dyDescent="0.35">
      <c r="O32" s="42"/>
      <c r="P32" s="42"/>
      <c r="Q32" s="42"/>
      <c r="R32" s="42"/>
    </row>
    <row r="33" spans="15:18" ht="17.5" x14ac:dyDescent="0.35">
      <c r="O33" s="42"/>
      <c r="P33" s="42"/>
      <c r="Q33" s="42"/>
      <c r="R33" s="42"/>
    </row>
    <row r="34" spans="15:18" ht="17.5" x14ac:dyDescent="0.35">
      <c r="O34" s="42"/>
      <c r="P34" s="42"/>
      <c r="Q34" s="42"/>
      <c r="R34" s="42"/>
    </row>
    <row r="35" spans="15:18" ht="17.5" x14ac:dyDescent="0.35">
      <c r="O35" s="42"/>
      <c r="P35" s="42"/>
      <c r="Q35" s="42"/>
      <c r="R35" s="42"/>
    </row>
    <row r="36" spans="15:18" ht="17.5" x14ac:dyDescent="0.35">
      <c r="O36" s="42"/>
      <c r="P36" s="42"/>
      <c r="Q36" s="42"/>
      <c r="R36" s="42"/>
    </row>
    <row r="37" spans="15:18" ht="17.5" x14ac:dyDescent="0.35">
      <c r="O37" s="42"/>
      <c r="P37" s="42"/>
      <c r="Q37" s="42"/>
      <c r="R37" s="42"/>
    </row>
    <row r="38" spans="15:18" ht="17.5" x14ac:dyDescent="0.35">
      <c r="O38" s="42"/>
      <c r="P38" s="42"/>
      <c r="Q38" s="42"/>
      <c r="R38" s="42"/>
    </row>
    <row r="39" spans="15:18" ht="17.5" x14ac:dyDescent="0.35">
      <c r="O39" s="42"/>
      <c r="P39" s="42"/>
      <c r="Q39" s="42"/>
      <c r="R39" s="42"/>
    </row>
    <row r="40" spans="15:18" ht="17.5" x14ac:dyDescent="0.35">
      <c r="O40" s="42"/>
      <c r="P40" s="42"/>
      <c r="Q40" s="42"/>
      <c r="R40" s="42"/>
    </row>
    <row r="41" spans="15:18" ht="17.5" x14ac:dyDescent="0.35">
      <c r="O41" s="42"/>
      <c r="P41" s="42"/>
      <c r="Q41" s="42"/>
      <c r="R41" s="42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9" priority="1" operator="equal">
      <formula>250</formula>
    </cfRule>
    <cfRule type="containsText" dxfId="8" priority="5" operator="containsText" text="250">
      <formula>NOT(ISERROR(SEARCH("250",G12)))</formula>
    </cfRule>
  </conditionalFormatting>
  <conditionalFormatting sqref="H12:H26">
    <cfRule type="cellIs" dxfId="7" priority="2" operator="equal">
      <formula>250</formula>
    </cfRule>
    <cfRule type="cellIs" dxfId="6" priority="4" operator="equal">
      <formula>250</formula>
    </cfRule>
  </conditionalFormatting>
  <conditionalFormatting sqref="J12:J26">
    <cfRule type="duplicateValues" dxfId="5" priority="3"/>
  </conditionalFormatting>
  <hyperlinks>
    <hyperlink ref="B1" location="prubezne!A1" display="Průběžné výsledky" xr:uid="{00000000-0004-0000-0F00-000000000000}"/>
    <hyperlink ref="A1" location="uvod!A1" display="Úvod" xr:uid="{00000000-0004-0000-0F00-000001000000}"/>
    <hyperlink ref="A1:A2" location="uvod!A1" display="Úvod" xr:uid="{00000000-0004-0000-0F00-000002000000}"/>
    <hyperlink ref="D1:D2" location="'8'!A1" display="Předchozí soutěž" xr:uid="{00000000-0004-0000-0F00-000003000000}"/>
    <hyperlink ref="E1:E2" location="'10'!A1" display="Další soutěž" xr:uid="{00000000-0004-0000-0F00-000004000000}"/>
  </hyperlinks>
  <pageMargins left="0.7" right="0.7" top="0.78740157499999996" bottom="0.78740157499999996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S41"/>
  <sheetViews>
    <sheetView showGridLines="0" showRowColHeaders="0" showZeros="0" zoomScale="99" zoomScaleNormal="99" workbookViewId="0">
      <selection activeCell="D1" sqref="D1:D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31" t="s">
        <v>1</v>
      </c>
      <c r="B1" s="134" t="s">
        <v>0</v>
      </c>
      <c r="D1" s="146" t="s">
        <v>85</v>
      </c>
    </row>
    <row r="2" spans="1:19" ht="15" thickBot="1" x14ac:dyDescent="0.4">
      <c r="A2" s="132"/>
      <c r="B2" s="135"/>
      <c r="D2" s="146"/>
    </row>
    <row r="3" spans="1:19" ht="27.5" x14ac:dyDescent="0.55000000000000004">
      <c r="D3" s="3" t="str">
        <f>uvod!D7</f>
        <v>22. ročník</v>
      </c>
      <c r="G3" s="23" t="str">
        <f>uvod!G7</f>
        <v>Mladší  žáci</v>
      </c>
    </row>
    <row r="5" spans="1:19" ht="27.5" x14ac:dyDescent="0.55000000000000004">
      <c r="D5" s="23" t="s">
        <v>25</v>
      </c>
    </row>
    <row r="7" spans="1:19" ht="22.5" x14ac:dyDescent="0.45">
      <c r="D7" s="144">
        <f>'seznam soutezi'!D17</f>
        <v>0</v>
      </c>
      <c r="E7" s="144"/>
      <c r="G7" s="3">
        <f>'seznam soutezi'!E17</f>
        <v>0</v>
      </c>
    </row>
    <row r="8" spans="1:19" ht="15" thickBot="1" x14ac:dyDescent="0.4"/>
    <row r="9" spans="1:19" ht="18" x14ac:dyDescent="0.4">
      <c r="B9" s="142" t="s">
        <v>16</v>
      </c>
      <c r="C9" s="30" t="s">
        <v>26</v>
      </c>
      <c r="D9" s="31" t="s">
        <v>27</v>
      </c>
      <c r="E9" s="32" t="s">
        <v>27</v>
      </c>
      <c r="F9" s="31" t="s">
        <v>28</v>
      </c>
      <c r="G9" s="33" t="s">
        <v>27</v>
      </c>
      <c r="H9" s="47" t="s">
        <v>29</v>
      </c>
      <c r="I9" s="32" t="s">
        <v>30</v>
      </c>
      <c r="J9" s="34" t="s">
        <v>31</v>
      </c>
      <c r="K9" s="35" t="s">
        <v>32</v>
      </c>
      <c r="L9" s="36" t="s">
        <v>10</v>
      </c>
    </row>
    <row r="10" spans="1:19" ht="18" x14ac:dyDescent="0.4">
      <c r="B10" s="143"/>
      <c r="C10" s="75" t="s">
        <v>33</v>
      </c>
      <c r="D10" s="37" t="s">
        <v>34</v>
      </c>
      <c r="E10" s="76" t="s">
        <v>34</v>
      </c>
      <c r="F10" s="37" t="s">
        <v>35</v>
      </c>
      <c r="G10" s="38" t="s">
        <v>34</v>
      </c>
      <c r="H10" s="48" t="s">
        <v>36</v>
      </c>
      <c r="I10" s="76" t="s">
        <v>37</v>
      </c>
      <c r="J10" s="77"/>
      <c r="K10" s="39" t="s">
        <v>38</v>
      </c>
      <c r="L10" s="40"/>
    </row>
    <row r="11" spans="1:19" x14ac:dyDescent="0.35">
      <c r="B11" s="143"/>
      <c r="C11" s="75" t="s">
        <v>39</v>
      </c>
      <c r="D11" s="37" t="s">
        <v>40</v>
      </c>
      <c r="E11" s="76" t="s">
        <v>41</v>
      </c>
      <c r="F11" s="50"/>
      <c r="G11" s="38" t="s">
        <v>42</v>
      </c>
      <c r="H11" s="48" t="s">
        <v>44</v>
      </c>
      <c r="I11" s="76" t="s">
        <v>43</v>
      </c>
      <c r="J11" s="76"/>
      <c r="K11" s="37"/>
      <c r="L11" s="44"/>
    </row>
    <row r="12" spans="1:19" ht="18" x14ac:dyDescent="0.35">
      <c r="B12" s="12" t="str">
        <f>'seznam druzstev'!D8</f>
        <v>Hrušovany</v>
      </c>
      <c r="C12" s="8">
        <v>250</v>
      </c>
      <c r="D12" s="45"/>
      <c r="E12" s="45"/>
      <c r="F12" s="45"/>
      <c r="G12" s="46">
        <f>MIN(C12:E12)</f>
        <v>250</v>
      </c>
      <c r="H12" s="49">
        <f>SUM(F12:G12)</f>
        <v>250</v>
      </c>
      <c r="I12" s="45"/>
      <c r="J12" s="108">
        <f>_xlfn.RANK.EQ(H12:H26,H12:H26,1)</f>
        <v>1</v>
      </c>
      <c r="K12" s="106">
        <f>LARGE(O12:O26,J12)</f>
        <v>0</v>
      </c>
      <c r="L12" s="13"/>
      <c r="M12" s="41">
        <v>1</v>
      </c>
      <c r="N12" s="41"/>
      <c r="O12" s="43">
        <f>IF(R12,P12,P27)</f>
        <v>0</v>
      </c>
      <c r="P12" s="43">
        <v>30</v>
      </c>
      <c r="Q12" s="43">
        <f>GESTEP(S14,M12)</f>
        <v>0</v>
      </c>
      <c r="R12" s="41" t="b">
        <f>AND(Q12,P26)</f>
        <v>0</v>
      </c>
    </row>
    <row r="13" spans="1:19" ht="18" x14ac:dyDescent="0.35">
      <c r="B13" s="12" t="str">
        <f>'seznam druzstev'!D9</f>
        <v>Kuřim A</v>
      </c>
      <c r="C13" s="8">
        <v>250</v>
      </c>
      <c r="D13" s="45"/>
      <c r="E13" s="45"/>
      <c r="F13" s="45"/>
      <c r="G13" s="46">
        <f t="shared" ref="G13:G26" si="0">MIN(C13:E13)</f>
        <v>250</v>
      </c>
      <c r="H13" s="49">
        <f>SUM(F13:G13)</f>
        <v>250</v>
      </c>
      <c r="I13" s="45"/>
      <c r="J13" s="108">
        <f>_xlfn.RANK.EQ(H12:H26,H12:H26,1)</f>
        <v>1</v>
      </c>
      <c r="K13" s="106">
        <f>LARGE(O12:O26,J13)</f>
        <v>0</v>
      </c>
      <c r="L13" s="13"/>
      <c r="M13" s="41">
        <v>2</v>
      </c>
      <c r="N13" s="41"/>
      <c r="O13" s="43">
        <f t="shared" ref="O13:O16" si="1">IF(R13,P13,P28)</f>
        <v>0</v>
      </c>
      <c r="P13" s="43">
        <v>27</v>
      </c>
      <c r="Q13" s="43">
        <f>GESTEP(S14,M13)</f>
        <v>0</v>
      </c>
      <c r="R13" s="41" t="b">
        <f>AND(Q13,P26)</f>
        <v>0</v>
      </c>
    </row>
    <row r="14" spans="1:19" ht="18" x14ac:dyDescent="0.35">
      <c r="B14" s="12" t="str">
        <f>'seznam druzstev'!D10</f>
        <v>Kuřim B</v>
      </c>
      <c r="C14" s="8">
        <v>250</v>
      </c>
      <c r="D14" s="45"/>
      <c r="E14" s="45"/>
      <c r="F14" s="45"/>
      <c r="G14" s="46">
        <f t="shared" si="0"/>
        <v>250</v>
      </c>
      <c r="H14" s="49">
        <f t="shared" ref="H14:H26" si="2">SUM(F14:G14)</f>
        <v>250</v>
      </c>
      <c r="I14" s="45"/>
      <c r="J14" s="108">
        <f>_xlfn.RANK.EQ(H12:H26,H12:H26,1)</f>
        <v>1</v>
      </c>
      <c r="K14" s="106">
        <f>LARGE(O12:O26,J14)</f>
        <v>0</v>
      </c>
      <c r="L14" s="13"/>
      <c r="M14" s="41">
        <v>3</v>
      </c>
      <c r="N14" s="41"/>
      <c r="O14" s="43">
        <f t="shared" si="1"/>
        <v>0</v>
      </c>
      <c r="P14" s="43">
        <v>25</v>
      </c>
      <c r="Q14" s="43">
        <f>GESTEP(S14,M14)</f>
        <v>0</v>
      </c>
      <c r="R14" s="41" t="b">
        <f>AND(Q14,P26)</f>
        <v>0</v>
      </c>
      <c r="S14" s="41">
        <f>COUNTA(D12:D26)</f>
        <v>0</v>
      </c>
    </row>
    <row r="15" spans="1:19" ht="18" x14ac:dyDescent="0.35">
      <c r="B15" s="12" t="str">
        <f>'seznam druzstev'!D11</f>
        <v>Lelekovice A</v>
      </c>
      <c r="C15" s="8">
        <v>250</v>
      </c>
      <c r="D15" s="45"/>
      <c r="E15" s="45"/>
      <c r="F15" s="45"/>
      <c r="G15" s="46">
        <f t="shared" si="0"/>
        <v>250</v>
      </c>
      <c r="H15" s="49">
        <f t="shared" si="2"/>
        <v>250</v>
      </c>
      <c r="I15" s="45"/>
      <c r="J15" s="108">
        <f>_xlfn.RANK.EQ(H12:H26,H12:H26,1)</f>
        <v>1</v>
      </c>
      <c r="K15" s="106">
        <f>LARGE(O12:O26,J15)</f>
        <v>0</v>
      </c>
      <c r="L15" s="13"/>
      <c r="M15" s="41">
        <v>4</v>
      </c>
      <c r="N15" s="41"/>
      <c r="O15" s="43">
        <f t="shared" si="1"/>
        <v>0</v>
      </c>
      <c r="P15" s="43">
        <v>23</v>
      </c>
      <c r="Q15" s="43">
        <f>GESTEP(S14,M15)</f>
        <v>0</v>
      </c>
      <c r="R15" s="41" t="b">
        <f>AND(Q15,P26)</f>
        <v>0</v>
      </c>
    </row>
    <row r="16" spans="1:19" ht="18" x14ac:dyDescent="0.35">
      <c r="B16" s="12" t="str">
        <f>'seznam druzstev'!D12</f>
        <v>Lelekovice B</v>
      </c>
      <c r="C16" s="8">
        <v>250</v>
      </c>
      <c r="D16" s="45"/>
      <c r="E16" s="45"/>
      <c r="F16" s="45"/>
      <c r="G16" s="46">
        <f t="shared" si="0"/>
        <v>250</v>
      </c>
      <c r="H16" s="49">
        <f t="shared" si="2"/>
        <v>250</v>
      </c>
      <c r="I16" s="45"/>
      <c r="J16" s="108">
        <f>_xlfn.RANK.EQ(H12:H26,H12:H26,1)</f>
        <v>1</v>
      </c>
      <c r="K16" s="106">
        <f>LARGE(O12:O26,J16)</f>
        <v>0</v>
      </c>
      <c r="L16" s="13"/>
      <c r="M16" s="41">
        <v>5</v>
      </c>
      <c r="N16" s="41"/>
      <c r="O16" s="43">
        <f t="shared" si="1"/>
        <v>0</v>
      </c>
      <c r="P16" s="43">
        <v>21</v>
      </c>
      <c r="Q16" s="43">
        <f>GESTEP(S14,M16)</f>
        <v>0</v>
      </c>
      <c r="R16" s="41" t="b">
        <f>AND(Q16,P26)</f>
        <v>0</v>
      </c>
    </row>
    <row r="17" spans="2:18" ht="18" x14ac:dyDescent="0.35">
      <c r="B17" s="12" t="str">
        <f>'seznam druzstev'!D13</f>
        <v>Moutnice</v>
      </c>
      <c r="C17" s="8">
        <v>250</v>
      </c>
      <c r="D17" s="45"/>
      <c r="E17" s="45"/>
      <c r="F17" s="45"/>
      <c r="G17" s="46">
        <f t="shared" si="0"/>
        <v>250</v>
      </c>
      <c r="H17" s="49">
        <f t="shared" si="2"/>
        <v>250</v>
      </c>
      <c r="I17" s="45"/>
      <c r="J17" s="108">
        <f>_xlfn.RANK.EQ(H12:H26,H12:H26,1)</f>
        <v>1</v>
      </c>
      <c r="K17" s="106">
        <f>LARGE(O12:O26,J17)</f>
        <v>0</v>
      </c>
      <c r="L17" s="13"/>
      <c r="M17" s="41">
        <v>6</v>
      </c>
      <c r="N17" s="41"/>
      <c r="O17" s="43">
        <f t="shared" ref="O17:O26" si="3">IF(R17,P17,P32)</f>
        <v>0</v>
      </c>
      <c r="P17" s="43">
        <v>19</v>
      </c>
      <c r="Q17" s="43">
        <f>GESTEP(S14,M17)</f>
        <v>0</v>
      </c>
      <c r="R17" s="41" t="b">
        <f>AND(Q17,P26)</f>
        <v>0</v>
      </c>
    </row>
    <row r="18" spans="2:18" ht="18" x14ac:dyDescent="0.35">
      <c r="B18" s="12" t="str">
        <f>'seznam druzstev'!D14</f>
        <v>Nesvačilka</v>
      </c>
      <c r="C18" s="8">
        <v>250</v>
      </c>
      <c r="D18" s="45"/>
      <c r="E18" s="45"/>
      <c r="F18" s="45"/>
      <c r="G18" s="46">
        <f t="shared" si="0"/>
        <v>250</v>
      </c>
      <c r="H18" s="49">
        <f t="shared" si="2"/>
        <v>250</v>
      </c>
      <c r="I18" s="45"/>
      <c r="J18" s="108">
        <f>_xlfn.RANK.EQ(H12:H26,H12:H26,1)</f>
        <v>1</v>
      </c>
      <c r="K18" s="106">
        <f>LARGE(O12:O26,J18)</f>
        <v>0</v>
      </c>
      <c r="L18" s="13"/>
      <c r="M18" s="41">
        <v>7</v>
      </c>
      <c r="N18" s="41"/>
      <c r="O18" s="43">
        <f t="shared" si="3"/>
        <v>0</v>
      </c>
      <c r="P18" s="43">
        <v>17</v>
      </c>
      <c r="Q18" s="43">
        <f>GESTEP(S14,M18)</f>
        <v>0</v>
      </c>
      <c r="R18" s="41" t="b">
        <f>AND(Q18,P26)</f>
        <v>0</v>
      </c>
    </row>
    <row r="19" spans="2:18" ht="18" x14ac:dyDescent="0.35">
      <c r="B19" s="12" t="str">
        <f>'seznam druzstev'!D15</f>
        <v>Přísnotice</v>
      </c>
      <c r="C19" s="8">
        <v>250</v>
      </c>
      <c r="D19" s="45"/>
      <c r="E19" s="45"/>
      <c r="F19" s="45"/>
      <c r="G19" s="46">
        <f t="shared" si="0"/>
        <v>250</v>
      </c>
      <c r="H19" s="49">
        <f t="shared" si="2"/>
        <v>250</v>
      </c>
      <c r="I19" s="45"/>
      <c r="J19" s="108">
        <f>_xlfn.RANK.EQ(H12:H26,H12:H26,1)</f>
        <v>1</v>
      </c>
      <c r="K19" s="106">
        <f>LARGE(O12:O26,J19)</f>
        <v>0</v>
      </c>
      <c r="L19" s="13"/>
      <c r="M19" s="41">
        <v>8</v>
      </c>
      <c r="N19" s="41"/>
      <c r="O19" s="43">
        <f t="shared" si="3"/>
        <v>0</v>
      </c>
      <c r="P19" s="43">
        <v>15</v>
      </c>
      <c r="Q19" s="43">
        <f>GESTEP(S14,M19)</f>
        <v>0</v>
      </c>
      <c r="R19" s="41" t="b">
        <f>AND(Q19,P26)</f>
        <v>0</v>
      </c>
    </row>
    <row r="20" spans="2:18" ht="18" x14ac:dyDescent="0.35">
      <c r="B20" s="12" t="str">
        <f>'seznam druzstev'!D16</f>
        <v>Veverská Bítýška</v>
      </c>
      <c r="C20" s="8">
        <v>250</v>
      </c>
      <c r="D20" s="45"/>
      <c r="E20" s="45"/>
      <c r="F20" s="45"/>
      <c r="G20" s="46">
        <f t="shared" si="0"/>
        <v>250</v>
      </c>
      <c r="H20" s="49">
        <f t="shared" si="2"/>
        <v>250</v>
      </c>
      <c r="I20" s="45"/>
      <c r="J20" s="108">
        <f>_xlfn.RANK.EQ(H12:H26,H12:H26,1)</f>
        <v>1</v>
      </c>
      <c r="K20" s="106">
        <f>LARGE(O12:O26,J20)</f>
        <v>0</v>
      </c>
      <c r="L20" s="13"/>
      <c r="M20" s="41">
        <v>9</v>
      </c>
      <c r="N20" s="41"/>
      <c r="O20" s="43">
        <f t="shared" si="3"/>
        <v>0</v>
      </c>
      <c r="P20" s="43">
        <v>13</v>
      </c>
      <c r="Q20" s="43">
        <f>GESTEP(S14,M20)</f>
        <v>0</v>
      </c>
      <c r="R20" s="41" t="b">
        <f>AND(Q20,P26)</f>
        <v>0</v>
      </c>
    </row>
    <row r="21" spans="2:18" ht="18" x14ac:dyDescent="0.35">
      <c r="B21" s="12">
        <f>'seznam druzstev'!D17</f>
        <v>0</v>
      </c>
      <c r="C21" s="8">
        <v>250</v>
      </c>
      <c r="D21" s="45"/>
      <c r="E21" s="45"/>
      <c r="F21" s="45"/>
      <c r="G21" s="46">
        <f t="shared" si="0"/>
        <v>250</v>
      </c>
      <c r="H21" s="49">
        <f t="shared" si="2"/>
        <v>250</v>
      </c>
      <c r="I21" s="45"/>
      <c r="J21" s="108">
        <f>_xlfn.RANK.EQ(H12:H26,H12:H26,1)</f>
        <v>1</v>
      </c>
      <c r="K21" s="106">
        <f>LARGE(O12:O26,J21)</f>
        <v>0</v>
      </c>
      <c r="L21" s="13"/>
      <c r="M21" s="41">
        <v>10</v>
      </c>
      <c r="N21" s="41"/>
      <c r="O21" s="43">
        <f t="shared" si="3"/>
        <v>0</v>
      </c>
      <c r="P21" s="43">
        <v>11</v>
      </c>
      <c r="Q21" s="43">
        <f>GESTEP(S14,M21)</f>
        <v>0</v>
      </c>
      <c r="R21" s="41" t="b">
        <f>AND(Q21,P26)</f>
        <v>0</v>
      </c>
    </row>
    <row r="22" spans="2:18" ht="18" x14ac:dyDescent="0.35">
      <c r="B22" s="12">
        <f>'seznam druzstev'!D18</f>
        <v>0</v>
      </c>
      <c r="C22" s="8">
        <v>250</v>
      </c>
      <c r="D22" s="45"/>
      <c r="E22" s="45"/>
      <c r="F22" s="45"/>
      <c r="G22" s="46">
        <f t="shared" si="0"/>
        <v>250</v>
      </c>
      <c r="H22" s="49">
        <f t="shared" si="2"/>
        <v>250</v>
      </c>
      <c r="I22" s="45"/>
      <c r="J22" s="108">
        <f>_xlfn.RANK.EQ(H12:H26,H12:H26,1)</f>
        <v>1</v>
      </c>
      <c r="K22" s="106">
        <f>LARGE(O12:O26,J22)</f>
        <v>0</v>
      </c>
      <c r="L22" s="13"/>
      <c r="M22" s="41">
        <v>11</v>
      </c>
      <c r="N22" s="41"/>
      <c r="O22" s="43">
        <f t="shared" si="3"/>
        <v>0</v>
      </c>
      <c r="P22" s="43">
        <v>9</v>
      </c>
      <c r="Q22" s="43">
        <f>GESTEP(S14,M22)</f>
        <v>0</v>
      </c>
      <c r="R22" s="41" t="b">
        <f>AND(Q22,P26)</f>
        <v>0</v>
      </c>
    </row>
    <row r="23" spans="2:18" ht="18" x14ac:dyDescent="0.35">
      <c r="B23" s="12">
        <f>'seznam druzstev'!D19</f>
        <v>0</v>
      </c>
      <c r="C23" s="8">
        <v>250</v>
      </c>
      <c r="D23" s="45"/>
      <c r="E23" s="45"/>
      <c r="F23" s="45"/>
      <c r="G23" s="46">
        <f t="shared" si="0"/>
        <v>250</v>
      </c>
      <c r="H23" s="49">
        <f t="shared" si="2"/>
        <v>250</v>
      </c>
      <c r="I23" s="45"/>
      <c r="J23" s="108">
        <f>_xlfn.RANK.EQ(H12:H26,H12:H26,1)</f>
        <v>1</v>
      </c>
      <c r="K23" s="106">
        <f>LARGE(O12:O26,J23)</f>
        <v>0</v>
      </c>
      <c r="L23" s="13"/>
      <c r="M23" s="41">
        <v>12</v>
      </c>
      <c r="N23" s="41"/>
      <c r="O23" s="43">
        <f t="shared" si="3"/>
        <v>0</v>
      </c>
      <c r="P23" s="43">
        <v>7</v>
      </c>
      <c r="Q23" s="43">
        <f>GESTEP(S14,M23)</f>
        <v>0</v>
      </c>
      <c r="R23" s="41" t="b">
        <f>AND(Q23,P26)</f>
        <v>0</v>
      </c>
    </row>
    <row r="24" spans="2:18" ht="18" x14ac:dyDescent="0.35">
      <c r="B24" s="12">
        <f>'seznam druzstev'!D20</f>
        <v>0</v>
      </c>
      <c r="C24" s="8">
        <v>250</v>
      </c>
      <c r="D24" s="45"/>
      <c r="E24" s="45"/>
      <c r="F24" s="45"/>
      <c r="G24" s="46">
        <f t="shared" si="0"/>
        <v>250</v>
      </c>
      <c r="H24" s="49">
        <f t="shared" si="2"/>
        <v>250</v>
      </c>
      <c r="I24" s="45"/>
      <c r="J24" s="108">
        <f>_xlfn.RANK.EQ(H12:H26,H12:H26,1)</f>
        <v>1</v>
      </c>
      <c r="K24" s="106">
        <f>LARGE(O12:O26,J24)</f>
        <v>0</v>
      </c>
      <c r="L24" s="13"/>
      <c r="M24" s="41">
        <v>13</v>
      </c>
      <c r="N24" s="41"/>
      <c r="O24" s="43">
        <f t="shared" si="3"/>
        <v>0</v>
      </c>
      <c r="P24" s="43">
        <v>5</v>
      </c>
      <c r="Q24" s="43">
        <f>GESTEP(S14,M24)</f>
        <v>0</v>
      </c>
      <c r="R24" s="41" t="b">
        <f>AND(Q24,P26)</f>
        <v>0</v>
      </c>
    </row>
    <row r="25" spans="2:18" ht="18" x14ac:dyDescent="0.35">
      <c r="B25" s="12">
        <f>'seznam druzstev'!D21</f>
        <v>0</v>
      </c>
      <c r="C25" s="8">
        <v>250</v>
      </c>
      <c r="D25" s="45"/>
      <c r="E25" s="45"/>
      <c r="F25" s="45"/>
      <c r="G25" s="46">
        <f>MIN(C25:E25)</f>
        <v>250</v>
      </c>
      <c r="H25" s="49">
        <f t="shared" si="2"/>
        <v>250</v>
      </c>
      <c r="I25" s="45"/>
      <c r="J25" s="108">
        <f>_xlfn.RANK.EQ(H12:H26,H12:H26,1)</f>
        <v>1</v>
      </c>
      <c r="K25" s="106">
        <f>LARGE(O12:O26,J25)</f>
        <v>0</v>
      </c>
      <c r="L25" s="13"/>
      <c r="M25" s="41">
        <v>14</v>
      </c>
      <c r="N25" s="41"/>
      <c r="O25" s="43">
        <f t="shared" si="3"/>
        <v>0</v>
      </c>
      <c r="P25" s="43">
        <v>3</v>
      </c>
      <c r="Q25" s="43">
        <f>GESTEP(S14,M25)</f>
        <v>0</v>
      </c>
      <c r="R25" s="41" t="b">
        <f>AND(Q25,P26)</f>
        <v>0</v>
      </c>
    </row>
    <row r="26" spans="2:18" ht="18.5" thickBot="1" x14ac:dyDescent="0.4">
      <c r="B26" s="14">
        <f>'seznam druzstev'!D22</f>
        <v>0</v>
      </c>
      <c r="C26" s="15">
        <v>250</v>
      </c>
      <c r="D26" s="79"/>
      <c r="E26" s="79"/>
      <c r="F26" s="79"/>
      <c r="G26" s="80">
        <f t="shared" si="0"/>
        <v>250</v>
      </c>
      <c r="H26" s="81">
        <f t="shared" si="2"/>
        <v>250</v>
      </c>
      <c r="I26" s="79"/>
      <c r="J26" s="109">
        <f>_xlfn.RANK.EQ(H12:H26,H12:H26,1)</f>
        <v>1</v>
      </c>
      <c r="K26" s="107">
        <f>LARGE(O12:O26,J26)</f>
        <v>0</v>
      </c>
      <c r="L26" s="16"/>
      <c r="M26" s="41">
        <v>15</v>
      </c>
      <c r="N26" s="41"/>
      <c r="O26" s="43">
        <f t="shared" si="3"/>
        <v>0</v>
      </c>
      <c r="P26" s="43">
        <f>'[1]bodové hodnocení'!A21</f>
        <v>1</v>
      </c>
      <c r="Q26" s="43">
        <f>GESTEP(S28,M26)</f>
        <v>0</v>
      </c>
      <c r="R26" s="41" t="b">
        <f>AND(Q26,P40)</f>
        <v>0</v>
      </c>
    </row>
    <row r="27" spans="2:18" ht="17.5" x14ac:dyDescent="0.35">
      <c r="M27" s="41"/>
      <c r="N27" s="41"/>
      <c r="O27" s="43">
        <v>0</v>
      </c>
      <c r="P27" s="43">
        <v>0</v>
      </c>
      <c r="Q27" s="43"/>
      <c r="R27" s="43"/>
    </row>
    <row r="28" spans="2:18" ht="17.5" x14ac:dyDescent="0.35">
      <c r="O28" s="42"/>
      <c r="P28" s="42"/>
      <c r="Q28" s="42"/>
      <c r="R28" s="42"/>
    </row>
    <row r="29" spans="2:18" ht="17.5" x14ac:dyDescent="0.35">
      <c r="O29" s="42"/>
      <c r="P29" s="42"/>
      <c r="Q29" s="42"/>
      <c r="R29" s="42"/>
    </row>
    <row r="30" spans="2:18" ht="17.5" x14ac:dyDescent="0.35">
      <c r="O30" s="42"/>
      <c r="P30" s="42"/>
      <c r="Q30" s="42"/>
      <c r="R30" s="42"/>
    </row>
    <row r="31" spans="2:18" ht="17.5" x14ac:dyDescent="0.35">
      <c r="O31" s="42"/>
      <c r="P31" s="42"/>
      <c r="Q31" s="42"/>
      <c r="R31" s="42"/>
    </row>
    <row r="32" spans="2:18" ht="17.5" x14ac:dyDescent="0.35">
      <c r="O32" s="42"/>
      <c r="P32" s="42"/>
      <c r="Q32" s="42"/>
      <c r="R32" s="42"/>
    </row>
    <row r="33" spans="15:18" ht="17.5" x14ac:dyDescent="0.35">
      <c r="O33" s="42"/>
      <c r="P33" s="42"/>
      <c r="Q33" s="42"/>
      <c r="R33" s="42"/>
    </row>
    <row r="34" spans="15:18" ht="17.5" x14ac:dyDescent="0.35">
      <c r="O34" s="42"/>
      <c r="P34" s="42"/>
      <c r="Q34" s="42"/>
      <c r="R34" s="42"/>
    </row>
    <row r="35" spans="15:18" ht="17.5" x14ac:dyDescent="0.35">
      <c r="O35" s="42"/>
      <c r="P35" s="42"/>
      <c r="Q35" s="42"/>
      <c r="R35" s="42"/>
    </row>
    <row r="36" spans="15:18" ht="17.5" x14ac:dyDescent="0.35">
      <c r="O36" s="42"/>
      <c r="P36" s="42"/>
      <c r="Q36" s="42"/>
      <c r="R36" s="42"/>
    </row>
    <row r="37" spans="15:18" ht="17.5" x14ac:dyDescent="0.35">
      <c r="O37" s="42"/>
      <c r="P37" s="42"/>
      <c r="Q37" s="42"/>
      <c r="R37" s="42"/>
    </row>
    <row r="38" spans="15:18" ht="17.5" x14ac:dyDescent="0.35">
      <c r="O38" s="42"/>
      <c r="P38" s="42"/>
      <c r="Q38" s="42"/>
      <c r="R38" s="42"/>
    </row>
    <row r="39" spans="15:18" ht="17.5" x14ac:dyDescent="0.35">
      <c r="O39" s="42"/>
      <c r="P39" s="42"/>
      <c r="Q39" s="42"/>
      <c r="R39" s="42"/>
    </row>
    <row r="40" spans="15:18" ht="17.5" x14ac:dyDescent="0.35">
      <c r="O40" s="42"/>
      <c r="P40" s="42"/>
      <c r="Q40" s="42"/>
      <c r="R40" s="42"/>
    </row>
    <row r="41" spans="15:18" ht="17.5" x14ac:dyDescent="0.35">
      <c r="O41" s="42"/>
      <c r="P41" s="42"/>
      <c r="Q41" s="42"/>
      <c r="R41" s="42"/>
    </row>
  </sheetData>
  <sheetProtection sheet="1" objects="1" scenarios="1"/>
  <protectedRanges>
    <protectedRange sqref="L12:L26" name="Oblast2"/>
    <protectedRange sqref="D12:F26" name="Oblast1"/>
  </protectedRanges>
  <mergeCells count="5">
    <mergeCell ref="A1:A2"/>
    <mergeCell ref="D7:E7"/>
    <mergeCell ref="B9:B11"/>
    <mergeCell ref="B1:B2"/>
    <mergeCell ref="D1:D2"/>
  </mergeCells>
  <conditionalFormatting sqref="G12:G26">
    <cfRule type="cellIs" dxfId="4" priority="1" operator="equal">
      <formula>250</formula>
    </cfRule>
    <cfRule type="containsText" dxfId="3" priority="5" operator="containsText" text="250">
      <formula>NOT(ISERROR(SEARCH("250",G12)))</formula>
    </cfRule>
  </conditionalFormatting>
  <conditionalFormatting sqref="H12:H26">
    <cfRule type="cellIs" dxfId="2" priority="2" operator="equal">
      <formula>250</formula>
    </cfRule>
    <cfRule type="cellIs" dxfId="1" priority="4" operator="equal">
      <formula>250</formula>
    </cfRule>
  </conditionalFormatting>
  <conditionalFormatting sqref="J12:J26">
    <cfRule type="duplicateValues" dxfId="0" priority="3"/>
  </conditionalFormatting>
  <hyperlinks>
    <hyperlink ref="B1" location="prubezne!A1" display="Průběžné výsledky" xr:uid="{00000000-0004-0000-1000-000000000000}"/>
    <hyperlink ref="A1" location="uvod!A1" display="Úvod" xr:uid="{00000000-0004-0000-1000-000001000000}"/>
    <hyperlink ref="A1:A2" location="uvod!A1" display="Úvod" xr:uid="{00000000-0004-0000-1000-000002000000}"/>
    <hyperlink ref="D1:D2" location="'9'!A1" display="Předchozí soutěž" xr:uid="{00000000-0004-0000-1000-000003000000}"/>
  </hyperlink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2"/>
  <sheetViews>
    <sheetView showGridLines="0" showRowColHeaders="0" showZeros="0" tabSelected="1" workbookViewId="0">
      <selection sqref="A1:A2"/>
    </sheetView>
  </sheetViews>
  <sheetFormatPr defaultRowHeight="14.5" x14ac:dyDescent="0.35"/>
  <cols>
    <col min="2" max="2" width="16.1796875" bestFit="1" customWidth="1"/>
    <col min="3" max="3" width="34.7265625" customWidth="1"/>
    <col min="4" max="4" width="17.1796875" bestFit="1" customWidth="1"/>
    <col min="5" max="5" width="3.7265625" customWidth="1"/>
    <col min="6" max="6" width="2.81640625" customWidth="1"/>
    <col min="7" max="7" width="23.26953125" bestFit="1" customWidth="1"/>
    <col min="9" max="9" width="32.1796875" bestFit="1" customWidth="1"/>
  </cols>
  <sheetData>
    <row r="1" spans="1:14" x14ac:dyDescent="0.35">
      <c r="A1" s="136" t="s">
        <v>1</v>
      </c>
      <c r="B1" s="134" t="s">
        <v>0</v>
      </c>
    </row>
    <row r="2" spans="1:14" ht="15" thickBot="1" x14ac:dyDescent="0.4">
      <c r="A2" s="137"/>
      <c r="B2" s="135"/>
    </row>
    <row r="5" spans="1:14" ht="31" x14ac:dyDescent="0.7">
      <c r="B5" s="138" t="s">
        <v>91</v>
      </c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</row>
    <row r="7" spans="1:14" ht="29.5" x14ac:dyDescent="0.55000000000000004">
      <c r="C7" s="111" t="s">
        <v>87</v>
      </c>
      <c r="D7" s="4" t="s">
        <v>5</v>
      </c>
      <c r="G7" s="5" t="s">
        <v>89</v>
      </c>
    </row>
    <row r="9" spans="1:14" ht="25" x14ac:dyDescent="0.35">
      <c r="C9" s="88" t="s">
        <v>3</v>
      </c>
      <c r="I9" s="89" t="s">
        <v>4</v>
      </c>
    </row>
    <row r="10" spans="1:14" x14ac:dyDescent="0.35">
      <c r="D10" s="110"/>
    </row>
    <row r="11" spans="1:14" ht="15" thickBot="1" x14ac:dyDescent="0.4"/>
    <row r="12" spans="1:14" ht="25.5" thickTop="1" x14ac:dyDescent="0.35">
      <c r="C12" s="113" t="str">
        <f>'seznam soutezi'!E8</f>
        <v xml:space="preserve"> Syrovice</v>
      </c>
      <c r="D12" s="114"/>
      <c r="E12" s="114"/>
      <c r="F12" s="114"/>
      <c r="G12" s="115"/>
      <c r="H12" s="114"/>
      <c r="I12" s="116" t="str">
        <f>'seznam soutezi'!E13</f>
        <v>Veverská Bítýška</v>
      </c>
    </row>
    <row r="13" spans="1:14" ht="25" x14ac:dyDescent="0.35">
      <c r="C13" s="117"/>
      <c r="D13" s="112"/>
      <c r="E13" s="112"/>
      <c r="F13" s="112"/>
      <c r="G13" s="112"/>
      <c r="H13" s="112"/>
      <c r="I13" s="118"/>
    </row>
    <row r="14" spans="1:14" ht="25" x14ac:dyDescent="0.35">
      <c r="C14" s="119" t="str">
        <f>'seznam soutezi'!E9</f>
        <v xml:space="preserve"> Lelekovice</v>
      </c>
      <c r="D14" s="112"/>
      <c r="E14" s="112"/>
      <c r="F14" s="112"/>
      <c r="G14" s="112"/>
      <c r="H14" s="112"/>
      <c r="I14" s="120">
        <f>'seznam soutezi'!E14</f>
        <v>0</v>
      </c>
    </row>
    <row r="15" spans="1:14" ht="25" x14ac:dyDescent="0.35">
      <c r="C15" s="121"/>
      <c r="D15" s="112"/>
      <c r="E15" s="112"/>
      <c r="F15" s="112"/>
      <c r="G15" s="112"/>
      <c r="H15" s="112"/>
      <c r="I15" s="118"/>
    </row>
    <row r="16" spans="1:14" ht="25" x14ac:dyDescent="0.35">
      <c r="C16" s="119" t="str">
        <f>'seznam soutezi'!E10</f>
        <v>Přísnotice</v>
      </c>
      <c r="D16" s="139" t="s">
        <v>88</v>
      </c>
      <c r="E16" s="139"/>
      <c r="F16" s="139"/>
      <c r="G16" s="139"/>
      <c r="H16" s="139"/>
      <c r="I16" s="122">
        <f>'seznam soutezi'!E15</f>
        <v>0</v>
      </c>
    </row>
    <row r="17" spans="3:9" ht="25" x14ac:dyDescent="0.35">
      <c r="C17" s="121"/>
      <c r="D17" s="112"/>
      <c r="E17" s="112"/>
      <c r="F17" s="112"/>
      <c r="G17" s="112"/>
      <c r="H17" s="112"/>
      <c r="I17" s="118"/>
    </row>
    <row r="18" spans="3:9" ht="25" x14ac:dyDescent="0.35">
      <c r="C18" s="119" t="str">
        <f>'seznam soutezi'!E11</f>
        <v>Kuřim</v>
      </c>
      <c r="D18" s="112"/>
      <c r="E18" s="112"/>
      <c r="F18" s="112"/>
      <c r="G18" s="112"/>
      <c r="H18" s="112"/>
      <c r="I18" s="120">
        <f>'seznam soutezi'!E16</f>
        <v>0</v>
      </c>
    </row>
    <row r="19" spans="3:9" ht="25" x14ac:dyDescent="0.35">
      <c r="C19" s="121"/>
      <c r="D19" s="112"/>
      <c r="E19" s="112"/>
      <c r="F19" s="112"/>
      <c r="G19" s="112"/>
      <c r="H19" s="112"/>
      <c r="I19" s="118"/>
    </row>
    <row r="20" spans="3:9" ht="25.5" thickBot="1" x14ac:dyDescent="0.4">
      <c r="C20" s="123" t="str">
        <f>'seznam soutezi'!E12</f>
        <v>Zastávka</v>
      </c>
      <c r="D20" s="124"/>
      <c r="E20" s="124"/>
      <c r="F20" s="124"/>
      <c r="G20" s="124"/>
      <c r="H20" s="124"/>
      <c r="I20" s="125">
        <f>'seznam soutezi'!E17</f>
        <v>0</v>
      </c>
    </row>
    <row r="21" spans="3:9" ht="15" thickTop="1" x14ac:dyDescent="0.35"/>
    <row r="22" spans="3:9" ht="25" x14ac:dyDescent="0.35">
      <c r="C22" s="51" t="s">
        <v>2</v>
      </c>
      <c r="I22" s="87" t="s">
        <v>76</v>
      </c>
    </row>
  </sheetData>
  <sheetProtection sheet="1" objects="1" scenarios="1"/>
  <mergeCells count="4">
    <mergeCell ref="A1:A2"/>
    <mergeCell ref="B5:N5"/>
    <mergeCell ref="B1:B2"/>
    <mergeCell ref="D16:H16"/>
  </mergeCells>
  <conditionalFormatting sqref="C14">
    <cfRule type="notContainsBlanks" dxfId="62" priority="13">
      <formula>LEN(TRIM(C14))&gt;0</formula>
    </cfRule>
  </conditionalFormatting>
  <conditionalFormatting sqref="C16">
    <cfRule type="notContainsBlanks" dxfId="61" priority="12">
      <formula>LEN(TRIM(C16))&gt;0</formula>
    </cfRule>
  </conditionalFormatting>
  <conditionalFormatting sqref="C18">
    <cfRule type="notContainsBlanks" dxfId="60" priority="9">
      <formula>LEN(TRIM(C18))&gt;0</formula>
    </cfRule>
  </conditionalFormatting>
  <conditionalFormatting sqref="C20">
    <cfRule type="notContainsBlanks" dxfId="59" priority="8">
      <formula>LEN(TRIM(C20))&gt;0</formula>
    </cfRule>
  </conditionalFormatting>
  <conditionalFormatting sqref="I12">
    <cfRule type="notContainsBlanks" dxfId="58" priority="7">
      <formula>LEN(TRIM(I12))&gt;0</formula>
    </cfRule>
  </conditionalFormatting>
  <conditionalFormatting sqref="I14">
    <cfRule type="cellIs" dxfId="57" priority="1" operator="equal">
      <formula>0</formula>
    </cfRule>
    <cfRule type="notContainsBlanks" dxfId="56" priority="6" stopIfTrue="1">
      <formula>LEN(TRIM(I14))&gt;0</formula>
    </cfRule>
  </conditionalFormatting>
  <conditionalFormatting sqref="I16">
    <cfRule type="cellIs" dxfId="55" priority="10" operator="equal">
      <formula>0</formula>
    </cfRule>
    <cfRule type="notContainsBlanks" dxfId="54" priority="11">
      <formula>LEN(TRIM(I16))&gt;0</formula>
    </cfRule>
  </conditionalFormatting>
  <conditionalFormatting sqref="I20">
    <cfRule type="cellIs" dxfId="53" priority="4" operator="equal">
      <formula>0</formula>
    </cfRule>
    <cfRule type="notContainsBlanks" dxfId="52" priority="5">
      <formula>LEN(TRIM(I20))&gt;0</formula>
    </cfRule>
  </conditionalFormatting>
  <hyperlinks>
    <hyperlink ref="B1" location="prubezne!A1" display="Průběžné výsledky" xr:uid="{00000000-0004-0000-0100-000000000000}"/>
    <hyperlink ref="A1" location="uvod!A1" display="Úvod" xr:uid="{00000000-0004-0000-0100-000001000000}"/>
    <hyperlink ref="C9" location="'seznam soutezi'!A1" display="Seznam soutěží" xr:uid="{00000000-0004-0000-0100-000002000000}"/>
    <hyperlink ref="I9" location="'seznam druzstev'!A1" display="Seznam družstev" xr:uid="{00000000-0004-0000-0100-000003000000}"/>
    <hyperlink ref="C12" location="'1'!A1" display="'1'!A1" xr:uid="{00000000-0004-0000-0100-000004000000}"/>
    <hyperlink ref="C14" location="'2'!A1" display="'2'!A1" xr:uid="{00000000-0004-0000-0100-000005000000}"/>
    <hyperlink ref="C16" location="'3'!A1" display="'3'!A1" xr:uid="{00000000-0004-0000-0100-000006000000}"/>
    <hyperlink ref="C18" location="'4'!A1" display="'4'!A1" xr:uid="{00000000-0004-0000-0100-000007000000}"/>
    <hyperlink ref="C20" location="'5'!A1" display="'5'!A1" xr:uid="{00000000-0004-0000-0100-000008000000}"/>
    <hyperlink ref="I12" location="'6'!A1" display="'6'!A1" xr:uid="{00000000-0004-0000-0100-000009000000}"/>
    <hyperlink ref="I14" location="'7'!A1" display="'7'!A1" xr:uid="{00000000-0004-0000-0100-00000A000000}"/>
    <hyperlink ref="I16" location="'8'!A1" display="'8'!A1" xr:uid="{00000000-0004-0000-0100-00000B000000}"/>
    <hyperlink ref="I18" location="'9'!A1" display="'9'!A1" xr:uid="{00000000-0004-0000-0100-00000C000000}"/>
    <hyperlink ref="I20" location="'10'!A1" display="'10'!A1" xr:uid="{00000000-0004-0000-0100-00000D000000}"/>
    <hyperlink ref="C22" location="prubezne!A1" display="Průběžné výsledky" xr:uid="{00000000-0004-0000-0100-00000E000000}"/>
    <hyperlink ref="I22" location="'casy utok'!A1" display="Časy útoků" xr:uid="{00000000-0004-0000-0100-00000F000000}"/>
  </hyperlink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"/>
  <sheetViews>
    <sheetView workbookViewId="0">
      <selection sqref="A1:A2"/>
    </sheetView>
  </sheetViews>
  <sheetFormatPr defaultRowHeight="14.5" x14ac:dyDescent="0.35"/>
  <cols>
    <col min="2" max="2" width="16.1796875" bestFit="1" customWidth="1"/>
  </cols>
  <sheetData>
    <row r="1" spans="1:2" x14ac:dyDescent="0.35">
      <c r="A1" s="131" t="s">
        <v>1</v>
      </c>
      <c r="B1" s="134" t="s">
        <v>2</v>
      </c>
    </row>
    <row r="2" spans="1:2" ht="15" thickBot="1" x14ac:dyDescent="0.4">
      <c r="A2" s="132"/>
      <c r="B2" s="135"/>
    </row>
  </sheetData>
  <mergeCells count="2">
    <mergeCell ref="A1:A2"/>
    <mergeCell ref="B1:B2"/>
  </mergeCells>
  <hyperlinks>
    <hyperlink ref="B1" location="prubezne!A1" display="Průběžné výsledky" xr:uid="{00000000-0004-0000-0200-000000000000}"/>
    <hyperlink ref="A1" location="uvod!A1" display="Úvod" xr:uid="{00000000-0004-0000-0200-000001000000}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R40"/>
  <sheetViews>
    <sheetView showGridLines="0" showRowColHeaders="0" zoomScale="99" zoomScaleNormal="99" workbookViewId="0">
      <selection sqref="A1:A2"/>
    </sheetView>
  </sheetViews>
  <sheetFormatPr defaultRowHeight="14.5" x14ac:dyDescent="0.35"/>
  <cols>
    <col min="2" max="2" width="21.54296875" customWidth="1"/>
    <col min="3" max="3" width="4.54296875" customWidth="1"/>
    <col min="4" max="4" width="4.1796875" customWidth="1"/>
    <col min="5" max="5" width="4.453125" customWidth="1"/>
    <col min="6" max="6" width="4.26953125" customWidth="1"/>
    <col min="7" max="7" width="4" customWidth="1"/>
    <col min="8" max="9" width="4.81640625" customWidth="1"/>
    <col min="10" max="10" width="3.81640625" customWidth="1"/>
    <col min="11" max="11" width="5.1796875" customWidth="1"/>
    <col min="12" max="12" width="4.1796875" bestFit="1" customWidth="1"/>
    <col min="13" max="13" width="5.453125" bestFit="1" customWidth="1"/>
    <col min="14" max="14" width="4.1796875" bestFit="1" customWidth="1"/>
    <col min="15" max="15" width="3.453125" customWidth="1"/>
    <col min="16" max="17" width="3.453125" bestFit="1" customWidth="1"/>
    <col min="18" max="18" width="5.1796875" customWidth="1"/>
    <col min="19" max="19" width="5.81640625" hidden="1" customWidth="1"/>
    <col min="20" max="20" width="7" customWidth="1"/>
    <col min="21" max="21" width="4.81640625" bestFit="1" customWidth="1"/>
    <col min="22" max="22" width="3.453125" hidden="1" customWidth="1"/>
    <col min="23" max="23" width="4.7265625" hidden="1" customWidth="1"/>
    <col min="24" max="24" width="4.26953125" hidden="1" customWidth="1"/>
    <col min="25" max="25" width="9.1796875" hidden="1" customWidth="1"/>
    <col min="26" max="29" width="1.81640625" hidden="1" customWidth="1"/>
    <col min="30" max="47" width="2.81640625" hidden="1" customWidth="1"/>
    <col min="48" max="48" width="9.1796875" hidden="1" customWidth="1"/>
    <col min="49" max="55" width="1.81640625" hidden="1" customWidth="1"/>
    <col min="56" max="58" width="2.81640625" hidden="1" customWidth="1"/>
    <col min="59" max="60" width="9.1796875" hidden="1" customWidth="1"/>
    <col min="61" max="67" width="1.81640625" hidden="1" customWidth="1"/>
    <col min="68" max="68" width="2.81640625" hidden="1" customWidth="1"/>
    <col min="69" max="69" width="1.81640625" hidden="1" customWidth="1"/>
    <col min="70" max="70" width="2.81640625" hidden="1" customWidth="1"/>
  </cols>
  <sheetData>
    <row r="1" spans="1:70" x14ac:dyDescent="0.35">
      <c r="A1" s="131" t="s">
        <v>1</v>
      </c>
      <c r="B1" s="134" t="s">
        <v>0</v>
      </c>
    </row>
    <row r="2" spans="1:70" ht="12.65" customHeight="1" thickBot="1" x14ac:dyDescent="0.4">
      <c r="A2" s="132"/>
      <c r="B2" s="135"/>
    </row>
    <row r="3" spans="1:70" ht="22.5" x14ac:dyDescent="0.45">
      <c r="C3" s="3" t="s">
        <v>45</v>
      </c>
    </row>
    <row r="5" spans="1:70" ht="25" x14ac:dyDescent="0.5">
      <c r="C5" s="4" t="str">
        <f>uvod!D7</f>
        <v>22. ročník</v>
      </c>
      <c r="K5" s="4" t="str">
        <f>uvod!G7</f>
        <v>Mladší  žáci</v>
      </c>
    </row>
    <row r="6" spans="1:70" ht="15" customHeight="1" thickBot="1" x14ac:dyDescent="0.4"/>
    <row r="7" spans="1:70" ht="15" hidden="1" thickBot="1" x14ac:dyDescent="0.4">
      <c r="K7" t="s">
        <v>52</v>
      </c>
      <c r="O7" t="s">
        <v>53</v>
      </c>
      <c r="R7" t="s">
        <v>54</v>
      </c>
    </row>
    <row r="8" spans="1:70" ht="132" customHeight="1" thickBot="1" x14ac:dyDescent="0.4">
      <c r="B8" s="20" t="s">
        <v>46</v>
      </c>
      <c r="C8" s="59" t="str">
        <f>'seznam soutezi'!E8</f>
        <v xml:space="preserve"> Syrovice</v>
      </c>
      <c r="D8" s="59" t="str">
        <f>'seznam soutezi'!E9</f>
        <v xml:space="preserve"> Lelekovice</v>
      </c>
      <c r="E8" s="59" t="str">
        <f>'seznam soutezi'!E10</f>
        <v>Přísnotice</v>
      </c>
      <c r="F8" s="59" t="str">
        <f>'seznam soutezi'!E11</f>
        <v>Kuřim</v>
      </c>
      <c r="G8" s="59" t="str">
        <f>'seznam soutezi'!E12</f>
        <v>Zastávka</v>
      </c>
      <c r="H8" s="59" t="str">
        <f>'seznam soutezi'!E13</f>
        <v>Veverská Bítýška</v>
      </c>
      <c r="I8" s="59">
        <f>'seznam soutezi'!E14</f>
        <v>0</v>
      </c>
      <c r="J8" s="59">
        <f>'seznam soutezi'!E15</f>
        <v>0</v>
      </c>
      <c r="K8" s="59">
        <f>'seznam soutezi'!E16</f>
        <v>0</v>
      </c>
      <c r="L8" s="59">
        <f>'seznam soutezi'!E17</f>
        <v>0</v>
      </c>
      <c r="M8" s="59" t="s">
        <v>47</v>
      </c>
      <c r="N8" s="59" t="s">
        <v>48</v>
      </c>
      <c r="O8" s="101" t="s">
        <v>56</v>
      </c>
      <c r="P8" s="101" t="s">
        <v>57</v>
      </c>
      <c r="Q8" s="101" t="s">
        <v>69</v>
      </c>
      <c r="R8" s="102" t="s">
        <v>72</v>
      </c>
      <c r="S8" s="101" t="s">
        <v>49</v>
      </c>
      <c r="T8" s="102" t="s">
        <v>68</v>
      </c>
      <c r="U8" s="100" t="s">
        <v>71</v>
      </c>
      <c r="V8" s="52" t="s">
        <v>59</v>
      </c>
      <c r="W8" s="52"/>
      <c r="X8" s="52" t="s">
        <v>58</v>
      </c>
      <c r="Z8" s="140" t="s">
        <v>60</v>
      </c>
      <c r="AA8" s="140"/>
      <c r="AB8" s="140"/>
      <c r="AC8" s="140"/>
      <c r="AD8" s="140"/>
      <c r="AE8" s="140"/>
      <c r="AF8" s="140"/>
      <c r="AG8" s="140"/>
      <c r="AH8" s="140"/>
      <c r="AI8" s="140"/>
      <c r="AJ8" s="55"/>
      <c r="AK8" s="140" t="s">
        <v>62</v>
      </c>
      <c r="AL8" s="140"/>
      <c r="AM8" s="140"/>
      <c r="AN8" s="140"/>
      <c r="AO8" s="140"/>
      <c r="AP8" s="140"/>
      <c r="AQ8" s="140"/>
      <c r="AR8" s="140"/>
      <c r="AS8" s="140"/>
      <c r="AT8" s="140"/>
      <c r="AU8" s="55"/>
      <c r="AW8" s="140" t="s">
        <v>61</v>
      </c>
      <c r="AX8" s="140"/>
      <c r="AY8" s="140"/>
      <c r="AZ8" s="140"/>
      <c r="BA8" s="140"/>
      <c r="BB8" s="140"/>
      <c r="BC8" s="140"/>
      <c r="BD8" s="140"/>
      <c r="BE8" s="140"/>
      <c r="BI8" s="140" t="s">
        <v>63</v>
      </c>
      <c r="BJ8" s="140"/>
      <c r="BK8" s="140"/>
      <c r="BL8" s="140"/>
      <c r="BM8" s="140"/>
      <c r="BN8" s="140"/>
      <c r="BO8" s="140"/>
      <c r="BP8" s="140"/>
      <c r="BQ8" s="140"/>
      <c r="BR8" s="140"/>
    </row>
    <row r="9" spans="1:70" ht="20" x14ac:dyDescent="0.4">
      <c r="B9" s="60" t="str">
        <f>'seznam druzstev'!D8</f>
        <v>Hrušovany</v>
      </c>
      <c r="C9" s="61">
        <f>'1'!K12</f>
        <v>19</v>
      </c>
      <c r="D9" s="61">
        <f>'2'!K12</f>
        <v>0</v>
      </c>
      <c r="E9" s="61">
        <f>'3'!K12</f>
        <v>17</v>
      </c>
      <c r="F9" s="61">
        <f>'4'!K12</f>
        <v>19</v>
      </c>
      <c r="G9" s="61">
        <f>'5'!K12</f>
        <v>0</v>
      </c>
      <c r="H9" s="61">
        <f>'6'!K12</f>
        <v>0</v>
      </c>
      <c r="I9" s="61">
        <f>'7'!K12</f>
        <v>0</v>
      </c>
      <c r="J9" s="61">
        <f>'8'!K12</f>
        <v>0</v>
      </c>
      <c r="K9" s="61">
        <f>'9'!K12</f>
        <v>0</v>
      </c>
      <c r="L9" s="61">
        <f>'10'!K12</f>
        <v>0</v>
      </c>
      <c r="M9" s="127">
        <f>SUM(C9:L9)</f>
        <v>55</v>
      </c>
      <c r="N9" s="61">
        <f>_xlfn.RANK.EQ(M9:M23,M9:M23)</f>
        <v>7</v>
      </c>
      <c r="O9" s="62">
        <f t="shared" ref="O9:O23" si="0">SUM(AK9:AT9)</f>
        <v>0</v>
      </c>
      <c r="P9" s="62">
        <f>SUM(BI9:BR9)</f>
        <v>0</v>
      </c>
      <c r="Q9" s="62">
        <f>SUM(O9:P9)</f>
        <v>0</v>
      </c>
      <c r="R9" s="62">
        <f>M9-Q9</f>
        <v>55</v>
      </c>
      <c r="S9" s="62">
        <f>_xlfn.RANK.EQ(R9:R23,R9:R23)</f>
        <v>7</v>
      </c>
      <c r="T9" s="62">
        <f>'casy utok'!AI11</f>
        <v>362.90999999999997</v>
      </c>
      <c r="U9" s="96">
        <f>U26</f>
        <v>7</v>
      </c>
      <c r="V9">
        <f>COUNTA('seznam soutezi'!E8:E17)</f>
        <v>6</v>
      </c>
      <c r="W9">
        <f>DELTA(V9,X9)</f>
        <v>0</v>
      </c>
      <c r="X9">
        <v>1</v>
      </c>
      <c r="Z9" s="53">
        <v>0</v>
      </c>
      <c r="AA9" s="53">
        <v>0</v>
      </c>
      <c r="AB9" s="53">
        <v>0</v>
      </c>
      <c r="AC9" s="53">
        <v>0</v>
      </c>
      <c r="AD9" s="53">
        <f t="shared" ref="AD9:AD22" si="1">SMALL(C9:G9,1)</f>
        <v>0</v>
      </c>
      <c r="AE9" s="53">
        <f t="shared" ref="AE9:AE23" si="2">SMALL(C9:H9,1)</f>
        <v>0</v>
      </c>
      <c r="AF9" s="53">
        <f t="shared" ref="AF9:AF22" si="3">SMALL(C9:I9,1)</f>
        <v>0</v>
      </c>
      <c r="AG9" s="53">
        <f t="shared" ref="AG9:AG22" si="4">SMALL(C9:J9,1)</f>
        <v>0</v>
      </c>
      <c r="AH9" s="53">
        <f t="shared" ref="AH9:AH22" si="5">SMALL(C9:K9,1)</f>
        <v>0</v>
      </c>
      <c r="AI9" s="53">
        <f t="shared" ref="AI9:AI22" si="6">SMALL(C9:L9,1)</f>
        <v>0</v>
      </c>
      <c r="AJ9" s="53"/>
      <c r="AK9" s="53">
        <f>PRODUCT(W9,Z9)</f>
        <v>0</v>
      </c>
      <c r="AL9" s="53">
        <f>PRODUCT(W10,AA9)</f>
        <v>0</v>
      </c>
      <c r="AM9" s="53">
        <f>PRODUCT(W11,AB9)</f>
        <v>0</v>
      </c>
      <c r="AN9" s="53">
        <f>PRODUCT(W12,AC9)</f>
        <v>0</v>
      </c>
      <c r="AO9" s="53">
        <f>PRODUCT(W13,AD9)</f>
        <v>0</v>
      </c>
      <c r="AP9" s="53">
        <f>PRODUCT(W14,AE9)</f>
        <v>0</v>
      </c>
      <c r="AQ9" s="53">
        <f>PRODUCT(W15,AF9)</f>
        <v>0</v>
      </c>
      <c r="AR9" s="53">
        <f>PRODUCT(W16,AG9)</f>
        <v>0</v>
      </c>
      <c r="AS9" s="53">
        <f>PRODUCT(W17,AH9)</f>
        <v>0</v>
      </c>
      <c r="AT9" s="53">
        <f>PRODUCT(W18,AI9)</f>
        <v>0</v>
      </c>
      <c r="AU9" s="53"/>
      <c r="AV9" s="53"/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f t="shared" ref="BD9:BD22" si="7">SMALL(C9:J9,2)</f>
        <v>0</v>
      </c>
      <c r="BE9">
        <f t="shared" ref="BE9:BE22" si="8">SMALL(C9:K9,2)</f>
        <v>0</v>
      </c>
      <c r="BF9">
        <f t="shared" ref="BF9:BF22" si="9">SMALL(C9:L9,2)</f>
        <v>0</v>
      </c>
      <c r="BI9">
        <f>PRODUCT(W9,AW9)</f>
        <v>0</v>
      </c>
      <c r="BJ9">
        <f>PRODUCT(W10,AX9)</f>
        <v>0</v>
      </c>
      <c r="BK9">
        <f>PRODUCT(W11,AY9)</f>
        <v>0</v>
      </c>
      <c r="BL9">
        <f>PRODUCT(W12,AZ9)</f>
        <v>0</v>
      </c>
      <c r="BM9" s="53">
        <f>PRODUCT(W13,BA9)</f>
        <v>0</v>
      </c>
      <c r="BN9" s="53">
        <f>PRODUCT(W14,BB9)</f>
        <v>0</v>
      </c>
      <c r="BO9" s="53">
        <f>PRODUCT(W15,BC9)</f>
        <v>0</v>
      </c>
      <c r="BP9" s="53">
        <f>PRODUCT(W16,BD9)</f>
        <v>0</v>
      </c>
      <c r="BQ9" s="53">
        <f>PRODUCT(W17,BE9)</f>
        <v>0</v>
      </c>
      <c r="BR9" s="53">
        <f>PRODUCT(W18,BF9)</f>
        <v>0</v>
      </c>
    </row>
    <row r="10" spans="1:70" ht="20" x14ac:dyDescent="0.4">
      <c r="B10" s="12" t="str">
        <f>'seznam druzstev'!D9</f>
        <v>Kuřim A</v>
      </c>
      <c r="C10" s="45">
        <f>'1'!K13</f>
        <v>21</v>
      </c>
      <c r="D10" s="45">
        <f>'2'!K13</f>
        <v>25</v>
      </c>
      <c r="E10" s="45">
        <f>'3'!K13</f>
        <v>25</v>
      </c>
      <c r="F10" s="45">
        <f>'4'!K13</f>
        <v>23</v>
      </c>
      <c r="G10" s="45">
        <f>'5'!K13</f>
        <v>27</v>
      </c>
      <c r="H10" s="45">
        <f>'6'!K13</f>
        <v>23</v>
      </c>
      <c r="I10" s="45">
        <f>'7'!K13</f>
        <v>0</v>
      </c>
      <c r="J10" s="45">
        <f>'8'!K13</f>
        <v>0</v>
      </c>
      <c r="K10" s="45">
        <f>'9'!K13</f>
        <v>0</v>
      </c>
      <c r="L10" s="45">
        <f>'10'!K13</f>
        <v>0</v>
      </c>
      <c r="M10" s="128">
        <f t="shared" ref="M10:M23" si="10">SUM(C10:L10)</f>
        <v>144</v>
      </c>
      <c r="N10" s="45">
        <f>_xlfn.RANK.EQ(M9:M23,M9:M23,)</f>
        <v>3</v>
      </c>
      <c r="O10" s="58">
        <f t="shared" si="0"/>
        <v>21</v>
      </c>
      <c r="P10" s="58">
        <f t="shared" ref="P10:P23" si="11">SUM(BI10:BR10)</f>
        <v>0</v>
      </c>
      <c r="Q10" s="58">
        <f t="shared" ref="Q10:Q23" si="12">SUM(O10:P10)</f>
        <v>21</v>
      </c>
      <c r="R10" s="58">
        <f t="shared" ref="R10:R23" si="13">M10-Q10</f>
        <v>123</v>
      </c>
      <c r="S10" s="58">
        <f>_xlfn.RANK.EQ(R9:R23,R9:R23)</f>
        <v>4</v>
      </c>
      <c r="T10" s="58">
        <f>'casy utok'!AI12</f>
        <v>115.54</v>
      </c>
      <c r="U10" s="97">
        <f t="shared" ref="U10:U23" si="14">U27</f>
        <v>4</v>
      </c>
      <c r="W10">
        <f>DELTA(V9,X10)</f>
        <v>0</v>
      </c>
      <c r="X10">
        <v>2</v>
      </c>
      <c r="Z10" s="53">
        <v>0</v>
      </c>
      <c r="AA10" s="53">
        <v>0</v>
      </c>
      <c r="AB10" s="53">
        <v>0</v>
      </c>
      <c r="AC10" s="53">
        <v>0</v>
      </c>
      <c r="AD10" s="53">
        <f t="shared" si="1"/>
        <v>21</v>
      </c>
      <c r="AE10" s="53">
        <f t="shared" si="2"/>
        <v>21</v>
      </c>
      <c r="AF10" s="53">
        <f t="shared" si="3"/>
        <v>0</v>
      </c>
      <c r="AG10" s="53">
        <f t="shared" si="4"/>
        <v>0</v>
      </c>
      <c r="AH10" s="53">
        <f t="shared" si="5"/>
        <v>0</v>
      </c>
      <c r="AI10" s="53">
        <f t="shared" si="6"/>
        <v>0</v>
      </c>
      <c r="AJ10" s="53"/>
      <c r="AK10" s="53">
        <f>PRODUCT(W9,Z10)</f>
        <v>0</v>
      </c>
      <c r="AL10" s="53">
        <f>PRODUCT(W10,AA10)</f>
        <v>0</v>
      </c>
      <c r="AM10" s="53">
        <f>PRODUCT(W11,AB10)</f>
        <v>0</v>
      </c>
      <c r="AN10" s="53">
        <f>PRODUCT(W12,AC10)</f>
        <v>0</v>
      </c>
      <c r="AO10" s="53">
        <f>PRODUCT(W13,AD10)</f>
        <v>0</v>
      </c>
      <c r="AP10" s="53">
        <f>PRODUCT(W14,AE10)</f>
        <v>21</v>
      </c>
      <c r="AQ10" s="53">
        <f>PRODUCT(W15,AF10)</f>
        <v>0</v>
      </c>
      <c r="AR10" s="53">
        <f>PRODUCT(W16,AG10)</f>
        <v>0</v>
      </c>
      <c r="AS10" s="53">
        <f>PRODUCT(W17,AH10)</f>
        <v>0</v>
      </c>
      <c r="AT10" s="53">
        <f>PRODUCT(W18,AI10)</f>
        <v>0</v>
      </c>
      <c r="AU10" s="53"/>
      <c r="AV10" s="53"/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f t="shared" si="7"/>
        <v>0</v>
      </c>
      <c r="BE10">
        <f t="shared" si="8"/>
        <v>0</v>
      </c>
      <c r="BF10">
        <f t="shared" si="9"/>
        <v>0</v>
      </c>
      <c r="BI10">
        <f>PRODUCT(W9,AW10)</f>
        <v>0</v>
      </c>
      <c r="BJ10">
        <f>PRODUCT(W10,AX10)</f>
        <v>0</v>
      </c>
      <c r="BK10">
        <f>PRODUCT(W11,AY10)</f>
        <v>0</v>
      </c>
      <c r="BL10">
        <f>PRODUCT(W10,AZ10)</f>
        <v>0</v>
      </c>
      <c r="BM10" s="53">
        <f>PRODUCT(W13,BA10)</f>
        <v>0</v>
      </c>
      <c r="BN10" s="53">
        <f>PRODUCT(W14,BB10)</f>
        <v>0</v>
      </c>
      <c r="BO10" s="53">
        <f>PRODUCT(W15,BC10)</f>
        <v>0</v>
      </c>
      <c r="BP10" s="53">
        <f>PRODUCT(W16,BD10)</f>
        <v>0</v>
      </c>
      <c r="BQ10" s="53">
        <f>PRODUCT(W17,BE10)</f>
        <v>0</v>
      </c>
      <c r="BR10" s="53">
        <f>PRODUCT(W18,BF10)</f>
        <v>0</v>
      </c>
    </row>
    <row r="11" spans="1:70" ht="20" x14ac:dyDescent="0.4">
      <c r="B11" s="63" t="str">
        <f>'seznam druzstev'!D10</f>
        <v>Kuřim B</v>
      </c>
      <c r="C11" s="64">
        <f>'1'!K14</f>
        <v>25</v>
      </c>
      <c r="D11" s="64">
        <f>'2'!K14</f>
        <v>27</v>
      </c>
      <c r="E11" s="64">
        <f>'3'!K14</f>
        <v>21</v>
      </c>
      <c r="F11" s="64">
        <f>'4'!K14</f>
        <v>25</v>
      </c>
      <c r="G11" s="64">
        <f>'5'!K14</f>
        <v>30</v>
      </c>
      <c r="H11" s="64">
        <f>'6'!K14</f>
        <v>25</v>
      </c>
      <c r="I11" s="64">
        <f>'7'!K14</f>
        <v>0</v>
      </c>
      <c r="J11" s="64">
        <f>'8'!K14</f>
        <v>0</v>
      </c>
      <c r="K11" s="64">
        <f>'9'!K14</f>
        <v>0</v>
      </c>
      <c r="L11" s="64">
        <f>'10'!K14</f>
        <v>0</v>
      </c>
      <c r="M11" s="129">
        <f t="shared" si="10"/>
        <v>153</v>
      </c>
      <c r="N11" s="64">
        <f>_xlfn.RANK.EQ(M9:M23,M9:M23,)</f>
        <v>2</v>
      </c>
      <c r="O11" s="65">
        <f t="shared" si="0"/>
        <v>21</v>
      </c>
      <c r="P11" s="65">
        <f t="shared" si="11"/>
        <v>0</v>
      </c>
      <c r="Q11" s="65">
        <f t="shared" si="12"/>
        <v>21</v>
      </c>
      <c r="R11" s="65">
        <f t="shared" si="13"/>
        <v>132</v>
      </c>
      <c r="S11" s="65">
        <f>_xlfn.RANK.EQ(R9:R23,R9:R23)</f>
        <v>3</v>
      </c>
      <c r="T11" s="65">
        <f>'casy utok'!AI13</f>
        <v>117.81</v>
      </c>
      <c r="U11" s="98">
        <f t="shared" si="14"/>
        <v>3</v>
      </c>
      <c r="W11">
        <f>DELTA(V9,X11)</f>
        <v>0</v>
      </c>
      <c r="X11">
        <v>3</v>
      </c>
      <c r="Z11" s="53">
        <v>0</v>
      </c>
      <c r="AA11" s="53">
        <v>0</v>
      </c>
      <c r="AB11" s="53">
        <v>0</v>
      </c>
      <c r="AC11" s="53">
        <v>0</v>
      </c>
      <c r="AD11" s="53">
        <f t="shared" si="1"/>
        <v>21</v>
      </c>
      <c r="AE11" s="53">
        <f t="shared" si="2"/>
        <v>21</v>
      </c>
      <c r="AF11" s="53">
        <f t="shared" si="3"/>
        <v>0</v>
      </c>
      <c r="AG11" s="53">
        <f t="shared" si="4"/>
        <v>0</v>
      </c>
      <c r="AH11" s="53">
        <f t="shared" si="5"/>
        <v>0</v>
      </c>
      <c r="AI11" s="53">
        <f t="shared" si="6"/>
        <v>0</v>
      </c>
      <c r="AJ11" s="53"/>
      <c r="AK11" s="53">
        <f>PRODUCT(W9,Z11)</f>
        <v>0</v>
      </c>
      <c r="AL11" s="53">
        <f>PRODUCT(W10,AA11)</f>
        <v>0</v>
      </c>
      <c r="AM11" s="53">
        <f>PRODUCT(W11,AB11)</f>
        <v>0</v>
      </c>
      <c r="AN11" s="53">
        <f>PRODUCT(W12,AC11)</f>
        <v>0</v>
      </c>
      <c r="AO11" s="53">
        <f>PRODUCT(W13,AD11)</f>
        <v>0</v>
      </c>
      <c r="AP11" s="53">
        <f>PRODUCT(W14,AE11)</f>
        <v>21</v>
      </c>
      <c r="AQ11" s="53">
        <f>PRODUCT(W15,AF11)</f>
        <v>0</v>
      </c>
      <c r="AR11" s="53">
        <f>PRODUCT(W16,AG11)</f>
        <v>0</v>
      </c>
      <c r="AS11" s="53">
        <f>PRODUCT(W17,AH11)</f>
        <v>0</v>
      </c>
      <c r="AT11" s="53">
        <f>PRODUCT(W18,AI11)</f>
        <v>0</v>
      </c>
      <c r="AU11" s="53"/>
      <c r="AV11" s="53"/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f t="shared" si="7"/>
        <v>0</v>
      </c>
      <c r="BE11">
        <f t="shared" si="8"/>
        <v>0</v>
      </c>
      <c r="BF11">
        <f t="shared" si="9"/>
        <v>0</v>
      </c>
      <c r="BI11">
        <f>PRODUCT(W9,AW11)</f>
        <v>0</v>
      </c>
      <c r="BJ11">
        <f>PRODUCT(W10,AX11)</f>
        <v>0</v>
      </c>
      <c r="BK11">
        <f>PRODUCT(W11,AY11)</f>
        <v>0</v>
      </c>
      <c r="BL11">
        <f>PRODUCT(W11,AZ11)</f>
        <v>0</v>
      </c>
      <c r="BM11" s="53">
        <f>PRODUCT(W13,BA11)</f>
        <v>0</v>
      </c>
      <c r="BN11" s="53">
        <f>PRODUCT(W14,BB11)</f>
        <v>0</v>
      </c>
      <c r="BO11" s="53">
        <f>PRODUCT(W15,BC11)</f>
        <v>0</v>
      </c>
      <c r="BP11" s="53">
        <f>PRODUCT(W16,BD11)</f>
        <v>0</v>
      </c>
      <c r="BQ11" s="53">
        <f>PRODUCT(W17,BE11)</f>
        <v>0</v>
      </c>
      <c r="BR11" s="53">
        <f>PRODUCT(W18,BF11)</f>
        <v>0</v>
      </c>
    </row>
    <row r="12" spans="1:70" ht="20" x14ac:dyDescent="0.4">
      <c r="B12" s="12" t="str">
        <f>'seznam druzstev'!D11</f>
        <v>Lelekovice A</v>
      </c>
      <c r="C12" s="45">
        <f>'1'!K15</f>
        <v>27</v>
      </c>
      <c r="D12" s="45">
        <f>'2'!K15</f>
        <v>30</v>
      </c>
      <c r="E12" s="45">
        <f>'3'!K15</f>
        <v>27</v>
      </c>
      <c r="F12" s="45">
        <f>'4'!K15</f>
        <v>30</v>
      </c>
      <c r="G12" s="45">
        <f>'5'!K15</f>
        <v>23</v>
      </c>
      <c r="H12" s="45">
        <f>'6'!K15</f>
        <v>30</v>
      </c>
      <c r="I12" s="45">
        <f>'7'!K15</f>
        <v>0</v>
      </c>
      <c r="J12" s="45">
        <f>'8'!K15</f>
        <v>0</v>
      </c>
      <c r="K12" s="45">
        <f>'9'!K15</f>
        <v>0</v>
      </c>
      <c r="L12" s="45">
        <f>'10'!K15</f>
        <v>0</v>
      </c>
      <c r="M12" s="128">
        <f t="shared" si="10"/>
        <v>167</v>
      </c>
      <c r="N12" s="45">
        <f>_xlfn.RANK.EQ(M9:M23,M9:M23,)</f>
        <v>1</v>
      </c>
      <c r="O12" s="58">
        <f t="shared" si="0"/>
        <v>23</v>
      </c>
      <c r="P12" s="58">
        <f t="shared" si="11"/>
        <v>0</v>
      </c>
      <c r="Q12" s="58">
        <f t="shared" si="12"/>
        <v>23</v>
      </c>
      <c r="R12" s="58">
        <f t="shared" si="13"/>
        <v>144</v>
      </c>
      <c r="S12" s="126">
        <f>_xlfn.RANK.EQ(R9:R23,R9:R23)</f>
        <v>1</v>
      </c>
      <c r="T12" s="58">
        <f>'casy utok'!AI14</f>
        <v>105.06</v>
      </c>
      <c r="U12" s="97">
        <f t="shared" si="14"/>
        <v>1</v>
      </c>
      <c r="W12">
        <f>DELTA(V9,X12)</f>
        <v>0</v>
      </c>
      <c r="X12">
        <v>4</v>
      </c>
      <c r="Z12" s="53">
        <v>0</v>
      </c>
      <c r="AA12" s="53">
        <v>0</v>
      </c>
      <c r="AB12" s="53">
        <v>0</v>
      </c>
      <c r="AC12" s="53">
        <v>0</v>
      </c>
      <c r="AD12" s="53">
        <f t="shared" si="1"/>
        <v>23</v>
      </c>
      <c r="AE12" s="53">
        <f t="shared" si="2"/>
        <v>23</v>
      </c>
      <c r="AF12" s="53">
        <f t="shared" si="3"/>
        <v>0</v>
      </c>
      <c r="AG12" s="53">
        <f t="shared" si="4"/>
        <v>0</v>
      </c>
      <c r="AH12" s="53">
        <f t="shared" si="5"/>
        <v>0</v>
      </c>
      <c r="AI12" s="53">
        <f t="shared" si="6"/>
        <v>0</v>
      </c>
      <c r="AJ12" s="53"/>
      <c r="AK12" s="53">
        <f>PRODUCT(W9,Z12)</f>
        <v>0</v>
      </c>
      <c r="AL12" s="53">
        <f>PRODUCT(W10,AA12)</f>
        <v>0</v>
      </c>
      <c r="AM12" s="53">
        <f>PRODUCT(W11,AB12)</f>
        <v>0</v>
      </c>
      <c r="AN12" s="53">
        <f>PRODUCT(W12,AC12)</f>
        <v>0</v>
      </c>
      <c r="AO12" s="53">
        <f>PRODUCT(W13,AD12)</f>
        <v>0</v>
      </c>
      <c r="AP12" s="53">
        <f>PRODUCT(W14,AE12)</f>
        <v>23</v>
      </c>
      <c r="AQ12" s="53">
        <f>PRODUCT(W15,AF12)</f>
        <v>0</v>
      </c>
      <c r="AR12" s="53">
        <f>PRODUCT(W16,AG12)</f>
        <v>0</v>
      </c>
      <c r="AS12" s="53">
        <f>PRODUCT(W17,AH12)</f>
        <v>0</v>
      </c>
      <c r="AT12" s="53">
        <f>PRODUCT(W18,AI12)</f>
        <v>0</v>
      </c>
      <c r="AU12" s="53"/>
      <c r="AV12" s="53"/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f t="shared" si="7"/>
        <v>0</v>
      </c>
      <c r="BE12">
        <f t="shared" si="8"/>
        <v>0</v>
      </c>
      <c r="BF12">
        <f t="shared" si="9"/>
        <v>0</v>
      </c>
      <c r="BI12">
        <f>PRODUCT(W9,AW12)</f>
        <v>0</v>
      </c>
      <c r="BJ12">
        <f>PRODUCT(W10,AX12)</f>
        <v>0</v>
      </c>
      <c r="BK12">
        <f>PRODUCT(W11,AY12)</f>
        <v>0</v>
      </c>
      <c r="BL12">
        <f>PRODUCT(W12,AZ12)</f>
        <v>0</v>
      </c>
      <c r="BM12" s="53">
        <f>PRODUCT(W13,BA12)</f>
        <v>0</v>
      </c>
      <c r="BN12" s="53">
        <f>PRODUCT(W14,BB12)</f>
        <v>0</v>
      </c>
      <c r="BO12" s="53">
        <f>PRODUCT(W15,BC12)</f>
        <v>0</v>
      </c>
      <c r="BP12" s="53">
        <f>PRODUCT(W16,BD12)</f>
        <v>0</v>
      </c>
      <c r="BQ12" s="53">
        <f>PRODUCT(W17,BE12)</f>
        <v>0</v>
      </c>
      <c r="BR12" s="53">
        <f>PRODUCT(W18,BF12)</f>
        <v>0</v>
      </c>
    </row>
    <row r="13" spans="1:70" ht="20" x14ac:dyDescent="0.4">
      <c r="B13" s="63" t="str">
        <f>'seznam druzstev'!D12</f>
        <v>Lelekovice B</v>
      </c>
      <c r="C13" s="64">
        <f>'1'!K16</f>
        <v>30</v>
      </c>
      <c r="D13" s="64">
        <f>'2'!K16</f>
        <v>0</v>
      </c>
      <c r="E13" s="64">
        <f>'3'!K16</f>
        <v>30</v>
      </c>
      <c r="F13" s="64">
        <f>'4'!K16</f>
        <v>27</v>
      </c>
      <c r="G13" s="64">
        <f>'5'!K16</f>
        <v>21</v>
      </c>
      <c r="H13" s="64">
        <f>'6'!K16</f>
        <v>27</v>
      </c>
      <c r="I13" s="64">
        <f>'7'!K16</f>
        <v>0</v>
      </c>
      <c r="J13" s="64">
        <f>'8'!K16</f>
        <v>0</v>
      </c>
      <c r="K13" s="64">
        <f>'9'!K16</f>
        <v>0</v>
      </c>
      <c r="L13" s="64">
        <f>'10'!K16</f>
        <v>0</v>
      </c>
      <c r="M13" s="129">
        <f t="shared" si="10"/>
        <v>135</v>
      </c>
      <c r="N13" s="64">
        <f>_xlfn.RANK.EQ(M9:M23,M9:M23,)</f>
        <v>4</v>
      </c>
      <c r="O13" s="65">
        <f t="shared" si="0"/>
        <v>0</v>
      </c>
      <c r="P13" s="65">
        <f t="shared" si="11"/>
        <v>0</v>
      </c>
      <c r="Q13" s="65">
        <f t="shared" si="12"/>
        <v>0</v>
      </c>
      <c r="R13" s="65">
        <f t="shared" si="13"/>
        <v>135</v>
      </c>
      <c r="S13" s="65">
        <f>_xlfn.RANK.EQ(R9:R23,R9:R23)</f>
        <v>2</v>
      </c>
      <c r="T13" s="65">
        <f>'casy utok'!AI15</f>
        <v>206.90999999999997</v>
      </c>
      <c r="U13" s="98">
        <f t="shared" si="14"/>
        <v>2</v>
      </c>
      <c r="W13">
        <f>DELTA(V9,X13)</f>
        <v>0</v>
      </c>
      <c r="X13">
        <v>5</v>
      </c>
      <c r="Z13" s="53">
        <v>0</v>
      </c>
      <c r="AA13" s="53">
        <v>0</v>
      </c>
      <c r="AB13" s="53">
        <v>0</v>
      </c>
      <c r="AC13" s="53">
        <v>0</v>
      </c>
      <c r="AD13" s="53">
        <f t="shared" si="1"/>
        <v>0</v>
      </c>
      <c r="AE13" s="53">
        <f t="shared" si="2"/>
        <v>0</v>
      </c>
      <c r="AF13" s="53">
        <f t="shared" si="3"/>
        <v>0</v>
      </c>
      <c r="AG13" s="53">
        <f t="shared" si="4"/>
        <v>0</v>
      </c>
      <c r="AH13" s="53">
        <f t="shared" si="5"/>
        <v>0</v>
      </c>
      <c r="AI13" s="53">
        <f t="shared" si="6"/>
        <v>0</v>
      </c>
      <c r="AJ13" s="53"/>
      <c r="AK13" s="53">
        <f>PRODUCT(W9,Z13)</f>
        <v>0</v>
      </c>
      <c r="AL13" s="53">
        <f>PRODUCT(W10,AA13)</f>
        <v>0</v>
      </c>
      <c r="AM13" s="53">
        <f>PRODUCT(W11,AB13)</f>
        <v>0</v>
      </c>
      <c r="AN13" s="53">
        <f>PRODUCT(W12,AC13)</f>
        <v>0</v>
      </c>
      <c r="AO13" s="53">
        <f>PRODUCT(W13,AD13)</f>
        <v>0</v>
      </c>
      <c r="AP13" s="53">
        <f>PRODUCT(W14,AE13)</f>
        <v>0</v>
      </c>
      <c r="AQ13" s="53">
        <f>PRODUCT(W15,AF13)</f>
        <v>0</v>
      </c>
      <c r="AR13" s="53">
        <f>PRODUCT(W16,AG13)</f>
        <v>0</v>
      </c>
      <c r="AS13" s="53">
        <f>PRODUCT(W17,AH13)</f>
        <v>0</v>
      </c>
      <c r="AT13" s="53">
        <f>PRODUCT(W18,AI13)</f>
        <v>0</v>
      </c>
      <c r="AU13" s="53"/>
      <c r="AV13" s="53"/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f t="shared" si="7"/>
        <v>0</v>
      </c>
      <c r="BE13">
        <f t="shared" si="8"/>
        <v>0</v>
      </c>
      <c r="BF13">
        <f t="shared" si="9"/>
        <v>0</v>
      </c>
      <c r="BI13">
        <f>PRODUCT(W9,AW13)</f>
        <v>0</v>
      </c>
      <c r="BJ13">
        <f>PRODUCT(W10,AX13)</f>
        <v>0</v>
      </c>
      <c r="BK13">
        <f>PRODUCT(W11,AY13)</f>
        <v>0</v>
      </c>
      <c r="BL13">
        <f>PRODUCT(W12,AZ13)</f>
        <v>0</v>
      </c>
      <c r="BM13" s="53">
        <f>PRODUCT(W13,BA13)</f>
        <v>0</v>
      </c>
      <c r="BN13" s="53">
        <f>PRODUCT(W14,BB13)</f>
        <v>0</v>
      </c>
      <c r="BO13" s="53">
        <f>PRODUCT(W15,BC13)</f>
        <v>0</v>
      </c>
      <c r="BP13" s="53">
        <f>PRODUCT(W16,BD13)</f>
        <v>0</v>
      </c>
      <c r="BQ13" s="53">
        <f>PRODUCT(W17,BE13)</f>
        <v>0</v>
      </c>
      <c r="BR13" s="53">
        <f>PRODUCT(W18,BF13)</f>
        <v>0</v>
      </c>
    </row>
    <row r="14" spans="1:70" ht="20" x14ac:dyDescent="0.4">
      <c r="B14" s="12" t="str">
        <f>'seznam druzstev'!D13</f>
        <v>Moutnice</v>
      </c>
      <c r="C14" s="45">
        <f>'1'!K17</f>
        <v>0</v>
      </c>
      <c r="D14" s="45">
        <f>'2'!K17</f>
        <v>0</v>
      </c>
      <c r="E14" s="45">
        <f>'3'!K17</f>
        <v>0</v>
      </c>
      <c r="F14" s="45">
        <f>'4'!K17</f>
        <v>0</v>
      </c>
      <c r="G14" s="45">
        <f>'5'!K17</f>
        <v>0</v>
      </c>
      <c r="H14" s="45">
        <f>'6'!K17</f>
        <v>0</v>
      </c>
      <c r="I14" s="45">
        <f>'7'!K17</f>
        <v>0</v>
      </c>
      <c r="J14" s="45">
        <f>'8'!K17</f>
        <v>0</v>
      </c>
      <c r="K14" s="45">
        <f>'9'!K17</f>
        <v>0</v>
      </c>
      <c r="L14" s="45">
        <f>'10'!K17</f>
        <v>0</v>
      </c>
      <c r="M14" s="128">
        <f t="shared" si="10"/>
        <v>0</v>
      </c>
      <c r="N14" s="45">
        <f>_xlfn.RANK.EQ(M9:M23,M9:M23,)</f>
        <v>9</v>
      </c>
      <c r="O14" s="58">
        <f t="shared" si="0"/>
        <v>0</v>
      </c>
      <c r="P14" s="58">
        <f t="shared" si="11"/>
        <v>0</v>
      </c>
      <c r="Q14" s="58">
        <f t="shared" si="12"/>
        <v>0</v>
      </c>
      <c r="R14" s="58">
        <f t="shared" si="13"/>
        <v>0</v>
      </c>
      <c r="S14" s="58">
        <f>_xlfn.RANK.EQ(R9:R23,R9:R23)</f>
        <v>9</v>
      </c>
      <c r="T14" s="58">
        <f>'casy utok'!AI16</f>
        <v>600</v>
      </c>
      <c r="U14" s="97">
        <f t="shared" si="14"/>
        <v>9</v>
      </c>
      <c r="W14">
        <f>DELTA(V9,X14)</f>
        <v>1</v>
      </c>
      <c r="X14">
        <v>6</v>
      </c>
      <c r="Z14" s="53">
        <v>0</v>
      </c>
      <c r="AA14" s="53">
        <v>0</v>
      </c>
      <c r="AB14" s="53">
        <v>0</v>
      </c>
      <c r="AC14" s="53">
        <v>0</v>
      </c>
      <c r="AD14" s="53">
        <f t="shared" si="1"/>
        <v>0</v>
      </c>
      <c r="AE14" s="53">
        <f t="shared" si="2"/>
        <v>0</v>
      </c>
      <c r="AF14" s="53">
        <f t="shared" si="3"/>
        <v>0</v>
      </c>
      <c r="AG14" s="53">
        <f t="shared" si="4"/>
        <v>0</v>
      </c>
      <c r="AH14" s="53">
        <f t="shared" si="5"/>
        <v>0</v>
      </c>
      <c r="AI14" s="53">
        <f t="shared" si="6"/>
        <v>0</v>
      </c>
      <c r="AJ14" s="53"/>
      <c r="AK14" s="53">
        <f>PRODUCT(W9,Z14)</f>
        <v>0</v>
      </c>
      <c r="AL14" s="53">
        <f>PRODUCT(W10,AA14)</f>
        <v>0</v>
      </c>
      <c r="AM14" s="53">
        <f>PRODUCT(W11,AB14)</f>
        <v>0</v>
      </c>
      <c r="AN14" s="53">
        <f>PRODUCT(W12,AC14)</f>
        <v>0</v>
      </c>
      <c r="AO14" s="53">
        <f>PRODUCT(W13,AD14)</f>
        <v>0</v>
      </c>
      <c r="AP14" s="53">
        <f>PRODUCT(W14,AE14)</f>
        <v>0</v>
      </c>
      <c r="AQ14" s="53">
        <f>PRODUCT(W15,AF14)</f>
        <v>0</v>
      </c>
      <c r="AR14" s="53">
        <f>PRODUCT(W16,AG14)</f>
        <v>0</v>
      </c>
      <c r="AS14" s="53">
        <f>PRODUCT(W17,AH14)</f>
        <v>0</v>
      </c>
      <c r="AT14" s="53">
        <f>PRODUCT(W18,AI14)</f>
        <v>0</v>
      </c>
      <c r="AU14" s="53"/>
      <c r="AV14" s="53"/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f t="shared" si="7"/>
        <v>0</v>
      </c>
      <c r="BE14">
        <f t="shared" si="8"/>
        <v>0</v>
      </c>
      <c r="BF14">
        <f t="shared" si="9"/>
        <v>0</v>
      </c>
      <c r="BI14">
        <f>PRODUCT(W9,AW14)</f>
        <v>0</v>
      </c>
      <c r="BJ14">
        <f>PRODUCT(W10,AX14)</f>
        <v>0</v>
      </c>
      <c r="BK14">
        <f>PRODUCT(W11,AY14)</f>
        <v>0</v>
      </c>
      <c r="BL14">
        <f>PRODUCT(W12,AZ14)</f>
        <v>0</v>
      </c>
      <c r="BM14" s="53">
        <f>PRODUCT(W13,BA14)</f>
        <v>0</v>
      </c>
      <c r="BN14" s="53">
        <f>PRODUCT(W14,BB14)</f>
        <v>0</v>
      </c>
      <c r="BO14" s="53">
        <f>PRODUCT(W15,BC14)</f>
        <v>0</v>
      </c>
      <c r="BP14" s="53">
        <f>PRODUCT(W16,BD14)</f>
        <v>0</v>
      </c>
      <c r="BQ14" s="53">
        <f>PRODUCT(W17,BE14)</f>
        <v>0</v>
      </c>
      <c r="BR14" s="53">
        <f>PRODUCT(W18,BF14)</f>
        <v>0</v>
      </c>
    </row>
    <row r="15" spans="1:70" ht="20" x14ac:dyDescent="0.4">
      <c r="B15" s="63" t="str">
        <f>'seznam druzstev'!D14</f>
        <v>Nesvačilka</v>
      </c>
      <c r="C15" s="64">
        <f>'1'!K18</f>
        <v>0</v>
      </c>
      <c r="D15" s="64">
        <f>'2'!K18</f>
        <v>23</v>
      </c>
      <c r="E15" s="64">
        <f>'3'!K18</f>
        <v>23</v>
      </c>
      <c r="F15" s="64">
        <f>'4'!K18</f>
        <v>17</v>
      </c>
      <c r="G15" s="64">
        <f>'5'!K18</f>
        <v>25</v>
      </c>
      <c r="H15" s="64">
        <f>'6'!K18</f>
        <v>21</v>
      </c>
      <c r="I15" s="64">
        <f>'7'!K18</f>
        <v>0</v>
      </c>
      <c r="J15" s="64">
        <f>'8'!K18</f>
        <v>0</v>
      </c>
      <c r="K15" s="64">
        <f>'9'!K18</f>
        <v>0</v>
      </c>
      <c r="L15" s="64">
        <f>'10'!K18</f>
        <v>0</v>
      </c>
      <c r="M15" s="129">
        <f t="shared" si="10"/>
        <v>109</v>
      </c>
      <c r="N15" s="64">
        <f>_xlfn.RANK.EQ(M9:M23,M9:M23,)</f>
        <v>5</v>
      </c>
      <c r="O15" s="65">
        <f t="shared" si="0"/>
        <v>0</v>
      </c>
      <c r="P15" s="65">
        <f t="shared" si="11"/>
        <v>0</v>
      </c>
      <c r="Q15" s="65">
        <f t="shared" si="12"/>
        <v>0</v>
      </c>
      <c r="R15" s="65">
        <f t="shared" si="13"/>
        <v>109</v>
      </c>
      <c r="S15" s="65">
        <f>_xlfn.RANK.EQ(R9:R23,R9:R23)</f>
        <v>5</v>
      </c>
      <c r="T15" s="65">
        <f>'casy utok'!AI17</f>
        <v>259.22999999999996</v>
      </c>
      <c r="U15" s="98">
        <f t="shared" si="14"/>
        <v>5</v>
      </c>
      <c r="W15">
        <f>DELTA(V9,X15)</f>
        <v>0</v>
      </c>
      <c r="X15">
        <v>7</v>
      </c>
      <c r="Z15" s="53">
        <v>0</v>
      </c>
      <c r="AA15" s="53">
        <v>0</v>
      </c>
      <c r="AB15" s="53">
        <v>0</v>
      </c>
      <c r="AC15" s="53">
        <v>0</v>
      </c>
      <c r="AD15" s="53">
        <f t="shared" si="1"/>
        <v>0</v>
      </c>
      <c r="AE15" s="53">
        <f t="shared" si="2"/>
        <v>0</v>
      </c>
      <c r="AF15" s="53">
        <f t="shared" si="3"/>
        <v>0</v>
      </c>
      <c r="AG15" s="53">
        <f t="shared" si="4"/>
        <v>0</v>
      </c>
      <c r="AH15" s="53">
        <f t="shared" si="5"/>
        <v>0</v>
      </c>
      <c r="AI15" s="53">
        <f t="shared" si="6"/>
        <v>0</v>
      </c>
      <c r="AJ15" s="53"/>
      <c r="AK15" s="53">
        <f>PRODUCT(W9,Z15)</f>
        <v>0</v>
      </c>
      <c r="AL15" s="53">
        <f>PRODUCT(W10,AA15)</f>
        <v>0</v>
      </c>
      <c r="AM15" s="53">
        <f>PRODUCT(W12,AB15)</f>
        <v>0</v>
      </c>
      <c r="AN15" s="53">
        <f>PRODUCT(W12,AC15)</f>
        <v>0</v>
      </c>
      <c r="AO15" s="53">
        <f>PRODUCT(W13,AD15)</f>
        <v>0</v>
      </c>
      <c r="AP15" s="53">
        <f>PRODUCT(W14,AE15)</f>
        <v>0</v>
      </c>
      <c r="AQ15" s="53">
        <f>PRODUCT(W15,AF15)</f>
        <v>0</v>
      </c>
      <c r="AR15" s="53">
        <f>PRODUCT(W16,AG15)</f>
        <v>0</v>
      </c>
      <c r="AS15" s="53">
        <f>PRODUCT(W17,AH15)</f>
        <v>0</v>
      </c>
      <c r="AT15" s="53">
        <f>PRODUCT(W18,AI15)</f>
        <v>0</v>
      </c>
      <c r="AU15" s="53"/>
      <c r="AV15" s="53"/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f t="shared" si="7"/>
        <v>0</v>
      </c>
      <c r="BE15">
        <f t="shared" si="8"/>
        <v>0</v>
      </c>
      <c r="BF15">
        <f t="shared" si="9"/>
        <v>0</v>
      </c>
      <c r="BI15">
        <f>PRODUCT(W9,AW15)</f>
        <v>0</v>
      </c>
      <c r="BJ15">
        <f>PRODUCT(W10,AX15)</f>
        <v>0</v>
      </c>
      <c r="BK15">
        <f>PRODUCT(W11,AY15)</f>
        <v>0</v>
      </c>
      <c r="BL15">
        <f>PRODUCT(W12,AZ15)</f>
        <v>0</v>
      </c>
      <c r="BM15" s="53">
        <f>PRODUCT(W13,BA15)</f>
        <v>0</v>
      </c>
      <c r="BN15" s="53">
        <f>PRODUCT(W14,BB15)</f>
        <v>0</v>
      </c>
      <c r="BO15" s="53">
        <f>PRODUCT(W15,BC15)</f>
        <v>0</v>
      </c>
      <c r="BP15" s="53">
        <f>PRODUCT(W16,BD15)</f>
        <v>0</v>
      </c>
      <c r="BQ15" s="53">
        <f>PRODUCT(W17,BE15)</f>
        <v>0</v>
      </c>
      <c r="BR15" s="53">
        <f>PRODUCT(W18,BF15)</f>
        <v>0</v>
      </c>
    </row>
    <row r="16" spans="1:70" ht="20" x14ac:dyDescent="0.4">
      <c r="B16" s="12" t="str">
        <f>'seznam druzstev'!D15</f>
        <v>Přísnotice</v>
      </c>
      <c r="C16" s="45">
        <f>'1'!K19</f>
        <v>23</v>
      </c>
      <c r="D16" s="45">
        <f>'2'!K19</f>
        <v>0</v>
      </c>
      <c r="E16" s="45">
        <f>'3'!K19</f>
        <v>19</v>
      </c>
      <c r="F16" s="45">
        <f>'4'!K19</f>
        <v>21</v>
      </c>
      <c r="G16" s="45">
        <f>'5'!K19</f>
        <v>0</v>
      </c>
      <c r="H16" s="45">
        <f>'6'!K19</f>
        <v>17</v>
      </c>
      <c r="I16" s="45">
        <f>'7'!K19</f>
        <v>0</v>
      </c>
      <c r="J16" s="45">
        <f>'8'!K19</f>
        <v>0</v>
      </c>
      <c r="K16" s="45">
        <f>'9'!K19</f>
        <v>0</v>
      </c>
      <c r="L16" s="45">
        <f>'10'!K19</f>
        <v>0</v>
      </c>
      <c r="M16" s="128">
        <f t="shared" si="10"/>
        <v>80</v>
      </c>
      <c r="N16" s="45">
        <f>_xlfn.RANK.EQ(M9:M23,M9:M23,)</f>
        <v>6</v>
      </c>
      <c r="O16" s="58">
        <f t="shared" si="0"/>
        <v>0</v>
      </c>
      <c r="P16" s="58">
        <f t="shared" si="11"/>
        <v>0</v>
      </c>
      <c r="Q16" s="58">
        <f t="shared" si="12"/>
        <v>0</v>
      </c>
      <c r="R16" s="58">
        <f t="shared" si="13"/>
        <v>80</v>
      </c>
      <c r="S16" s="58">
        <f>_xlfn.RANK.EQ(R9:R23,R9:R23)</f>
        <v>6</v>
      </c>
      <c r="T16" s="58">
        <f>'casy utok'!AI18</f>
        <v>355.19000000000005</v>
      </c>
      <c r="U16" s="97">
        <f t="shared" si="14"/>
        <v>6</v>
      </c>
      <c r="W16">
        <f>DELTA(V9,X16)</f>
        <v>0</v>
      </c>
      <c r="X16">
        <v>8</v>
      </c>
      <c r="Z16" s="53">
        <v>0</v>
      </c>
      <c r="AA16" s="53">
        <v>0</v>
      </c>
      <c r="AB16" s="53">
        <v>0</v>
      </c>
      <c r="AC16" s="53">
        <v>0</v>
      </c>
      <c r="AD16" s="53">
        <f t="shared" si="1"/>
        <v>0</v>
      </c>
      <c r="AE16" s="53">
        <f t="shared" si="2"/>
        <v>0</v>
      </c>
      <c r="AF16" s="53">
        <f t="shared" si="3"/>
        <v>0</v>
      </c>
      <c r="AG16" s="53">
        <f t="shared" si="4"/>
        <v>0</v>
      </c>
      <c r="AH16" s="53">
        <f t="shared" si="5"/>
        <v>0</v>
      </c>
      <c r="AI16" s="53">
        <f t="shared" si="6"/>
        <v>0</v>
      </c>
      <c r="AJ16" s="53"/>
      <c r="AK16" s="53">
        <f>PRODUCT(W9,Z16)</f>
        <v>0</v>
      </c>
      <c r="AL16" s="53">
        <f>PRODUCT(W10,AA16)</f>
        <v>0</v>
      </c>
      <c r="AM16" s="53">
        <f>PRODUCT(W11,AB16)</f>
        <v>0</v>
      </c>
      <c r="AN16" s="53">
        <f>PRODUCT(W12,AC16)</f>
        <v>0</v>
      </c>
      <c r="AO16" s="53">
        <f>PRODUCT(W13,AD16)</f>
        <v>0</v>
      </c>
      <c r="AP16" s="53">
        <f>PRODUCT(W14,AE16)</f>
        <v>0</v>
      </c>
      <c r="AQ16" s="53">
        <f>PRODUCT(W15,AF16)</f>
        <v>0</v>
      </c>
      <c r="AR16" s="53">
        <f>PRODUCT(W16,AG16)</f>
        <v>0</v>
      </c>
      <c r="AS16" s="53">
        <f>PRODUCT(W17,AH16)</f>
        <v>0</v>
      </c>
      <c r="AT16" s="53">
        <f>PRODUCT(W18,AI16)</f>
        <v>0</v>
      </c>
      <c r="AU16" s="53"/>
      <c r="AV16" s="53"/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f t="shared" si="7"/>
        <v>0</v>
      </c>
      <c r="BE16">
        <f t="shared" si="8"/>
        <v>0</v>
      </c>
      <c r="BF16">
        <f t="shared" si="9"/>
        <v>0</v>
      </c>
      <c r="BI16">
        <f>PRODUCT(W9,AW16)</f>
        <v>0</v>
      </c>
      <c r="BJ16">
        <f>PRODUCT(W10,AX16)</f>
        <v>0</v>
      </c>
      <c r="BK16">
        <f>PRODUCT(W11,AY16)</f>
        <v>0</v>
      </c>
      <c r="BL16">
        <f>PRODUCT(W12,AZ16)</f>
        <v>0</v>
      </c>
      <c r="BM16" s="53">
        <f>PRODUCT(W13,BA16)</f>
        <v>0</v>
      </c>
      <c r="BN16" s="53">
        <f>PRODUCT(W14,BB16)</f>
        <v>0</v>
      </c>
      <c r="BO16" s="53">
        <f>PRODUCT(W15,BC16)</f>
        <v>0</v>
      </c>
      <c r="BP16" s="53">
        <f>PRODUCT(W16,BD16)</f>
        <v>0</v>
      </c>
      <c r="BQ16" s="53">
        <f>PRODUCT(W17,BE16)</f>
        <v>0</v>
      </c>
      <c r="BR16" s="53">
        <f>PRODUCT(W18,BF16)</f>
        <v>0</v>
      </c>
    </row>
    <row r="17" spans="2:70" ht="20" x14ac:dyDescent="0.4">
      <c r="B17" s="63" t="str">
        <f>'seznam druzstev'!D16</f>
        <v>Veverská Bítýška</v>
      </c>
      <c r="C17" s="64">
        <f>'1'!K20</f>
        <v>0</v>
      </c>
      <c r="D17" s="64">
        <f>'2'!K20</f>
        <v>0</v>
      </c>
      <c r="E17" s="64">
        <f>'3'!K20</f>
        <v>0</v>
      </c>
      <c r="F17" s="64">
        <f>'4'!K20</f>
        <v>0</v>
      </c>
      <c r="G17" s="64">
        <f>'5'!K20</f>
        <v>0</v>
      </c>
      <c r="H17" s="64">
        <f>'6'!K20</f>
        <v>19</v>
      </c>
      <c r="I17" s="64">
        <f>'7'!K20</f>
        <v>0</v>
      </c>
      <c r="J17" s="64">
        <f>'8'!K20</f>
        <v>0</v>
      </c>
      <c r="K17" s="64">
        <f>'9'!K20</f>
        <v>0</v>
      </c>
      <c r="L17" s="64">
        <f>'10'!K20</f>
        <v>0</v>
      </c>
      <c r="M17" s="129">
        <f t="shared" si="10"/>
        <v>19</v>
      </c>
      <c r="N17" s="64">
        <f>_xlfn.RANK.EQ(M9:M23,M9:M23,)</f>
        <v>8</v>
      </c>
      <c r="O17" s="65">
        <f t="shared" si="0"/>
        <v>0</v>
      </c>
      <c r="P17" s="65">
        <f t="shared" si="11"/>
        <v>0</v>
      </c>
      <c r="Q17" s="65">
        <f t="shared" si="12"/>
        <v>0</v>
      </c>
      <c r="R17" s="65">
        <f t="shared" si="13"/>
        <v>19</v>
      </c>
      <c r="S17" s="65">
        <f>_xlfn.RANK.EQ(R9:R23,R9:R23)</f>
        <v>8</v>
      </c>
      <c r="T17" s="65">
        <f>'casy utok'!AI19</f>
        <v>508.75</v>
      </c>
      <c r="U17" s="98">
        <f t="shared" si="14"/>
        <v>8</v>
      </c>
      <c r="W17">
        <f>DELTA(V9,X17)</f>
        <v>0</v>
      </c>
      <c r="X17">
        <v>9</v>
      </c>
      <c r="Z17" s="53">
        <v>0</v>
      </c>
      <c r="AA17" s="53">
        <v>0</v>
      </c>
      <c r="AB17" s="53">
        <v>0</v>
      </c>
      <c r="AC17" s="53">
        <v>0</v>
      </c>
      <c r="AD17" s="53">
        <f t="shared" si="1"/>
        <v>0</v>
      </c>
      <c r="AE17" s="53">
        <f t="shared" si="2"/>
        <v>0</v>
      </c>
      <c r="AF17" s="53">
        <f t="shared" si="3"/>
        <v>0</v>
      </c>
      <c r="AG17" s="53">
        <f t="shared" si="4"/>
        <v>0</v>
      </c>
      <c r="AH17" s="53">
        <f t="shared" si="5"/>
        <v>0</v>
      </c>
      <c r="AI17" s="53">
        <f t="shared" si="6"/>
        <v>0</v>
      </c>
      <c r="AJ17" s="53"/>
      <c r="AK17" s="53">
        <f>PRODUCT(W9,Z17)</f>
        <v>0</v>
      </c>
      <c r="AL17" s="53">
        <f>PRODUCT(W10,AA17)</f>
        <v>0</v>
      </c>
      <c r="AM17" s="53">
        <f>PRODUCT(W11,AB17)</f>
        <v>0</v>
      </c>
      <c r="AN17" s="53">
        <f>PRODUCT(W12,AC17)</f>
        <v>0</v>
      </c>
      <c r="AO17" s="53">
        <f>PRODUCT(W13,AD17)</f>
        <v>0</v>
      </c>
      <c r="AP17" s="53">
        <f>PRODUCT(W14,AE17)</f>
        <v>0</v>
      </c>
      <c r="AQ17" s="53">
        <f>PRODUCT(W15,AF17)</f>
        <v>0</v>
      </c>
      <c r="AR17" s="53">
        <f>PRODUCT(W16,AG17)</f>
        <v>0</v>
      </c>
      <c r="AS17" s="53">
        <f>PRODUCT(W17,AH17)</f>
        <v>0</v>
      </c>
      <c r="AT17" s="53">
        <f>PRODUCT(W18,AI17)</f>
        <v>0</v>
      </c>
      <c r="AU17" s="53"/>
      <c r="AV17" s="53"/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f t="shared" si="7"/>
        <v>0</v>
      </c>
      <c r="BE17">
        <f t="shared" si="8"/>
        <v>0</v>
      </c>
      <c r="BF17">
        <f t="shared" si="9"/>
        <v>0</v>
      </c>
      <c r="BI17">
        <f>PRODUCT(W9,AW17)</f>
        <v>0</v>
      </c>
      <c r="BJ17">
        <f>PRODUCT(W10,AX17)</f>
        <v>0</v>
      </c>
      <c r="BK17">
        <f>PRODUCT(W11,AY17)</f>
        <v>0</v>
      </c>
      <c r="BL17">
        <f>PRODUCT(W12,AZ17)</f>
        <v>0</v>
      </c>
      <c r="BM17" s="53">
        <f>PRODUCT(W13,BA17)</f>
        <v>0</v>
      </c>
      <c r="BN17" s="53">
        <f>PRODUCT(W14,BB17)</f>
        <v>0</v>
      </c>
      <c r="BO17" s="53">
        <f>PRODUCT(W15,BC17)</f>
        <v>0</v>
      </c>
      <c r="BP17" s="53">
        <f>PRODUCT(W16,BD17)</f>
        <v>0</v>
      </c>
      <c r="BQ17" s="53">
        <f>PRODUCT(W17,BE17)</f>
        <v>0</v>
      </c>
      <c r="BR17" s="53">
        <f>PRODUCT(W18,BF17)</f>
        <v>0</v>
      </c>
    </row>
    <row r="18" spans="2:70" ht="20" x14ac:dyDescent="0.4">
      <c r="B18" s="12">
        <f>'seznam druzstev'!D17</f>
        <v>0</v>
      </c>
      <c r="C18" s="45">
        <f>'1'!K21</f>
        <v>0</v>
      </c>
      <c r="D18" s="45">
        <f>'2'!K21</f>
        <v>0</v>
      </c>
      <c r="E18" s="45">
        <f>'3'!K21</f>
        <v>0</v>
      </c>
      <c r="F18" s="45">
        <f>'4'!K21</f>
        <v>0</v>
      </c>
      <c r="G18" s="45">
        <f>'5'!K21</f>
        <v>0</v>
      </c>
      <c r="H18" s="45">
        <f>'6'!K21</f>
        <v>0</v>
      </c>
      <c r="I18" s="45">
        <f>'7'!K21</f>
        <v>0</v>
      </c>
      <c r="J18" s="45">
        <f>'8'!K21</f>
        <v>0</v>
      </c>
      <c r="K18" s="45">
        <f>'9'!K21</f>
        <v>0</v>
      </c>
      <c r="L18" s="45">
        <f>'10'!K21</f>
        <v>0</v>
      </c>
      <c r="M18" s="128">
        <f t="shared" si="10"/>
        <v>0</v>
      </c>
      <c r="N18" s="45">
        <f>_xlfn.RANK.EQ(M9:M23,M9:M23,)</f>
        <v>9</v>
      </c>
      <c r="O18" s="58">
        <f t="shared" si="0"/>
        <v>0</v>
      </c>
      <c r="P18" s="58">
        <f t="shared" si="11"/>
        <v>0</v>
      </c>
      <c r="Q18" s="58">
        <f t="shared" si="12"/>
        <v>0</v>
      </c>
      <c r="R18" s="58">
        <f t="shared" si="13"/>
        <v>0</v>
      </c>
      <c r="S18" s="58">
        <f>_xlfn.RANK.EQ(R9:R23,R9:R23)</f>
        <v>9</v>
      </c>
      <c r="T18" s="58">
        <f>'casy utok'!AI20</f>
        <v>600</v>
      </c>
      <c r="U18" s="97">
        <f t="shared" si="14"/>
        <v>9</v>
      </c>
      <c r="W18">
        <f>DELTA(V9,X18)</f>
        <v>0</v>
      </c>
      <c r="X18">
        <v>10</v>
      </c>
      <c r="Z18" s="53">
        <v>0</v>
      </c>
      <c r="AA18" s="53">
        <v>0</v>
      </c>
      <c r="AB18" s="53">
        <v>0</v>
      </c>
      <c r="AC18" s="53">
        <v>0</v>
      </c>
      <c r="AD18" s="53">
        <f t="shared" si="1"/>
        <v>0</v>
      </c>
      <c r="AE18" s="53">
        <f t="shared" si="2"/>
        <v>0</v>
      </c>
      <c r="AF18" s="53">
        <f t="shared" si="3"/>
        <v>0</v>
      </c>
      <c r="AG18" s="53">
        <f t="shared" si="4"/>
        <v>0</v>
      </c>
      <c r="AH18" s="53">
        <f t="shared" si="5"/>
        <v>0</v>
      </c>
      <c r="AI18" s="53">
        <f t="shared" si="6"/>
        <v>0</v>
      </c>
      <c r="AJ18" s="53"/>
      <c r="AK18" s="53">
        <f>PRODUCT(W9,Z18)</f>
        <v>0</v>
      </c>
      <c r="AL18" s="53">
        <f>PRODUCT(W10,AA18)</f>
        <v>0</v>
      </c>
      <c r="AM18" s="53">
        <f>PRODUCT(W11,AB18)</f>
        <v>0</v>
      </c>
      <c r="AN18" s="53">
        <f>PRODUCT(W12,AC18)</f>
        <v>0</v>
      </c>
      <c r="AO18" s="53">
        <f>PRODUCT(W13,AD18)</f>
        <v>0</v>
      </c>
      <c r="AP18" s="53">
        <f>PRODUCT(W14,AE18)</f>
        <v>0</v>
      </c>
      <c r="AQ18" s="53">
        <f>PRODUCT(W15,AF18)</f>
        <v>0</v>
      </c>
      <c r="AR18" s="53">
        <f>PRODUCT(W16,AG18)</f>
        <v>0</v>
      </c>
      <c r="AS18" s="53">
        <f>PRODUCT(W17,AH18)</f>
        <v>0</v>
      </c>
      <c r="AT18" s="53">
        <f>PRODUCT(W18,AI18)</f>
        <v>0</v>
      </c>
      <c r="AU18" s="53"/>
      <c r="AV18" s="53"/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f t="shared" si="7"/>
        <v>0</v>
      </c>
      <c r="BE18">
        <f t="shared" si="8"/>
        <v>0</v>
      </c>
      <c r="BF18">
        <f t="shared" si="9"/>
        <v>0</v>
      </c>
      <c r="BI18">
        <f>PRODUCT(W9,AW18)</f>
        <v>0</v>
      </c>
      <c r="BJ18">
        <f>PRODUCT(W10,AX18)</f>
        <v>0</v>
      </c>
      <c r="BK18">
        <f>PRODUCT(X11,AY18)</f>
        <v>0</v>
      </c>
      <c r="BL18">
        <f>PRODUCT(W12,AZ18)</f>
        <v>0</v>
      </c>
      <c r="BM18" s="53">
        <f>PRODUCT(W13,BA18)</f>
        <v>0</v>
      </c>
      <c r="BN18" s="53">
        <f>PRODUCT(W14,BB18)</f>
        <v>0</v>
      </c>
      <c r="BO18" s="53">
        <f>PRODUCT(W15,BC18)</f>
        <v>0</v>
      </c>
      <c r="BP18" s="53">
        <f>PRODUCT(W16,BD18)</f>
        <v>0</v>
      </c>
      <c r="BQ18" s="53">
        <f>PRODUCT(W17,BE18)</f>
        <v>0</v>
      </c>
      <c r="BR18" s="53">
        <f>PRODUCT(W18,BF18)</f>
        <v>0</v>
      </c>
    </row>
    <row r="19" spans="2:70" ht="20" x14ac:dyDescent="0.4">
      <c r="B19" s="63">
        <f>'seznam druzstev'!D18</f>
        <v>0</v>
      </c>
      <c r="C19" s="64">
        <f>'1'!K22</f>
        <v>0</v>
      </c>
      <c r="D19" s="64">
        <f>'2'!K22</f>
        <v>0</v>
      </c>
      <c r="E19" s="64">
        <f>'3'!K22</f>
        <v>0</v>
      </c>
      <c r="F19" s="64">
        <f>'4'!K22</f>
        <v>0</v>
      </c>
      <c r="G19" s="64">
        <f>'5'!K22</f>
        <v>0</v>
      </c>
      <c r="H19" s="64">
        <f>'6'!K22</f>
        <v>0</v>
      </c>
      <c r="I19" s="64">
        <f>'7'!K22</f>
        <v>0</v>
      </c>
      <c r="J19" s="64">
        <f>'8'!K22</f>
        <v>0</v>
      </c>
      <c r="K19" s="64">
        <f>'9'!K22</f>
        <v>0</v>
      </c>
      <c r="L19" s="64">
        <f>'10'!K22</f>
        <v>0</v>
      </c>
      <c r="M19" s="129">
        <f t="shared" si="10"/>
        <v>0</v>
      </c>
      <c r="N19" s="64">
        <f>_xlfn.RANK.EQ(M9:M23,M9:M23,)</f>
        <v>9</v>
      </c>
      <c r="O19" s="65">
        <f t="shared" si="0"/>
        <v>0</v>
      </c>
      <c r="P19" s="65">
        <f t="shared" si="11"/>
        <v>0</v>
      </c>
      <c r="Q19" s="65">
        <f t="shared" si="12"/>
        <v>0</v>
      </c>
      <c r="R19" s="65">
        <f t="shared" si="13"/>
        <v>0</v>
      </c>
      <c r="S19" s="65">
        <f>_xlfn.RANK.EQ(R9:R23,R9:R23)</f>
        <v>9</v>
      </c>
      <c r="T19" s="65">
        <f>'casy utok'!AI21</f>
        <v>600</v>
      </c>
      <c r="U19" s="98">
        <f t="shared" si="14"/>
        <v>9</v>
      </c>
      <c r="Z19" s="53">
        <v>0</v>
      </c>
      <c r="AA19" s="53">
        <v>0</v>
      </c>
      <c r="AB19" s="53">
        <v>0</v>
      </c>
      <c r="AC19" s="53">
        <v>0</v>
      </c>
      <c r="AD19" s="53">
        <f t="shared" si="1"/>
        <v>0</v>
      </c>
      <c r="AE19" s="53">
        <f t="shared" si="2"/>
        <v>0</v>
      </c>
      <c r="AF19" s="53">
        <f t="shared" si="3"/>
        <v>0</v>
      </c>
      <c r="AG19" s="53">
        <f t="shared" si="4"/>
        <v>0</v>
      </c>
      <c r="AH19" s="53">
        <f t="shared" si="5"/>
        <v>0</v>
      </c>
      <c r="AI19" s="53">
        <f t="shared" si="6"/>
        <v>0</v>
      </c>
      <c r="AK19">
        <f>PRODUCT(W9,Z19)</f>
        <v>0</v>
      </c>
      <c r="AL19">
        <f>PRODUCT(W10,AA19)</f>
        <v>0</v>
      </c>
      <c r="AM19">
        <f>PRODUCT(W11,AB19)</f>
        <v>0</v>
      </c>
      <c r="AN19">
        <f>PRODUCT(W12,AC19)</f>
        <v>0</v>
      </c>
      <c r="AO19">
        <f>PRODUCT(W13,AD19)</f>
        <v>0</v>
      </c>
      <c r="AP19">
        <f>PRODUCT(W14,AE19)</f>
        <v>0</v>
      </c>
      <c r="AQ19">
        <f>PRODUCT(W15,AF19)</f>
        <v>0</v>
      </c>
      <c r="AR19">
        <f>PRODUCT(W16,AG19)</f>
        <v>0</v>
      </c>
      <c r="AS19">
        <f>PRODUCT(W17,AH19)</f>
        <v>0</v>
      </c>
      <c r="AT19">
        <f>PRODUCT(W18,AI19)</f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f t="shared" si="7"/>
        <v>0</v>
      </c>
      <c r="BE19">
        <f t="shared" si="8"/>
        <v>0</v>
      </c>
      <c r="BF19">
        <f t="shared" si="9"/>
        <v>0</v>
      </c>
      <c r="BI19">
        <f>PRODUCT(W9,AW19)</f>
        <v>0</v>
      </c>
      <c r="BJ19">
        <f>PRODUCT(W10,AX19)</f>
        <v>0</v>
      </c>
      <c r="BK19">
        <f>PRODUCT(W11,AY19)</f>
        <v>0</v>
      </c>
      <c r="BL19">
        <f>PRODUCT(W12,AZ19)</f>
        <v>0</v>
      </c>
      <c r="BM19" s="53">
        <f>PRODUCT(W13,BA19)</f>
        <v>0</v>
      </c>
      <c r="BN19" s="53">
        <f>PRODUCT(W14,BB19)</f>
        <v>0</v>
      </c>
      <c r="BO19" s="53">
        <f>PRODUCT(W15,BC19)</f>
        <v>0</v>
      </c>
      <c r="BP19" s="53">
        <f>PRODUCT(W16,BD19)</f>
        <v>0</v>
      </c>
      <c r="BQ19" s="53">
        <f>PRODUCT(W17,BE19)</f>
        <v>0</v>
      </c>
      <c r="BR19" s="53">
        <f>PRODUCT(W18,BF19)</f>
        <v>0</v>
      </c>
    </row>
    <row r="20" spans="2:70" ht="20" x14ac:dyDescent="0.4">
      <c r="B20" s="12">
        <f>'seznam druzstev'!D19</f>
        <v>0</v>
      </c>
      <c r="C20" s="45">
        <f>'1'!K23</f>
        <v>0</v>
      </c>
      <c r="D20" s="45">
        <f>'2'!K23</f>
        <v>0</v>
      </c>
      <c r="E20" s="45">
        <f>'3'!K23</f>
        <v>0</v>
      </c>
      <c r="F20" s="45">
        <f>'4'!K23</f>
        <v>0</v>
      </c>
      <c r="G20" s="45">
        <f>'5'!K23</f>
        <v>0</v>
      </c>
      <c r="H20" s="45">
        <f>'6'!K23</f>
        <v>0</v>
      </c>
      <c r="I20" s="45">
        <f>'7'!K23</f>
        <v>0</v>
      </c>
      <c r="J20" s="45">
        <f>'8'!K23</f>
        <v>0</v>
      </c>
      <c r="K20" s="45">
        <f>'9'!K23</f>
        <v>0</v>
      </c>
      <c r="L20" s="45">
        <f>'10'!K23</f>
        <v>0</v>
      </c>
      <c r="M20" s="128">
        <f t="shared" si="10"/>
        <v>0</v>
      </c>
      <c r="N20" s="45">
        <f>_xlfn.RANK.EQ(M9:M23,M9:M23,)</f>
        <v>9</v>
      </c>
      <c r="O20" s="58">
        <f t="shared" si="0"/>
        <v>0</v>
      </c>
      <c r="P20" s="58">
        <f t="shared" si="11"/>
        <v>0</v>
      </c>
      <c r="Q20" s="58">
        <f t="shared" si="12"/>
        <v>0</v>
      </c>
      <c r="R20" s="58">
        <f t="shared" si="13"/>
        <v>0</v>
      </c>
      <c r="S20" s="58">
        <f>_xlfn.RANK.EQ(R9:R23,R9:R23)</f>
        <v>9</v>
      </c>
      <c r="T20" s="58">
        <f>'casy utok'!AI22</f>
        <v>600</v>
      </c>
      <c r="U20" s="97">
        <f t="shared" si="14"/>
        <v>9</v>
      </c>
      <c r="Z20" s="53">
        <v>0</v>
      </c>
      <c r="AA20" s="53">
        <v>0</v>
      </c>
      <c r="AB20" s="53">
        <v>0</v>
      </c>
      <c r="AC20" s="53">
        <v>0</v>
      </c>
      <c r="AD20" s="53">
        <f t="shared" si="1"/>
        <v>0</v>
      </c>
      <c r="AE20" s="53">
        <f t="shared" si="2"/>
        <v>0</v>
      </c>
      <c r="AF20" s="53">
        <f t="shared" si="3"/>
        <v>0</v>
      </c>
      <c r="AG20" s="53">
        <f t="shared" si="4"/>
        <v>0</v>
      </c>
      <c r="AH20" s="53">
        <f t="shared" si="5"/>
        <v>0</v>
      </c>
      <c r="AI20" s="53">
        <f t="shared" si="6"/>
        <v>0</v>
      </c>
      <c r="AK20">
        <f>PRODUCT(W9,Z20)</f>
        <v>0</v>
      </c>
      <c r="AL20">
        <f>PRODUCT(W10,AA20)</f>
        <v>0</v>
      </c>
      <c r="AM20">
        <f>PRODUCT(W11,AB20)</f>
        <v>0</v>
      </c>
      <c r="AN20">
        <f>PRODUCT(W12,AC20)</f>
        <v>0</v>
      </c>
      <c r="AO20">
        <f>PRODUCT(W13,AD20)</f>
        <v>0</v>
      </c>
      <c r="AP20">
        <f>PRODUCT(W14,AE20)</f>
        <v>0</v>
      </c>
      <c r="AQ20">
        <f>PRODUCT(W15,AF20)</f>
        <v>0</v>
      </c>
      <c r="AR20">
        <f>PRODUCT(W16,AG20)</f>
        <v>0</v>
      </c>
      <c r="AS20">
        <f>PRODUCT(W17,AH20)</f>
        <v>0</v>
      </c>
      <c r="AT20">
        <f>PRODUCT(W18,AI20)</f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f t="shared" si="7"/>
        <v>0</v>
      </c>
      <c r="BE20">
        <f t="shared" si="8"/>
        <v>0</v>
      </c>
      <c r="BF20">
        <f t="shared" si="9"/>
        <v>0</v>
      </c>
      <c r="BI20">
        <f>PRODUCT(W9,AW20)</f>
        <v>0</v>
      </c>
      <c r="BJ20">
        <f>PRODUCT(W10,AX20)</f>
        <v>0</v>
      </c>
      <c r="BK20">
        <f>PRODUCT(W11,AY20)</f>
        <v>0</v>
      </c>
      <c r="BL20">
        <f>PRODUCT(W12,AZ20)</f>
        <v>0</v>
      </c>
      <c r="BM20" s="53">
        <f>PRODUCT(W13,BA20)</f>
        <v>0</v>
      </c>
      <c r="BN20" s="53">
        <f>PRODUCT(W14,BB20)</f>
        <v>0</v>
      </c>
      <c r="BO20" s="53">
        <f>PRODUCT(W15,BC20)</f>
        <v>0</v>
      </c>
      <c r="BP20" s="53">
        <f>PRODUCT(W16,BD20)</f>
        <v>0</v>
      </c>
      <c r="BQ20" s="53">
        <f>PRODUCT(W17,BE20)</f>
        <v>0</v>
      </c>
      <c r="BR20" s="53">
        <f>PRODUCT(W18,BF20)</f>
        <v>0</v>
      </c>
    </row>
    <row r="21" spans="2:70" ht="20" x14ac:dyDescent="0.4">
      <c r="B21" s="63">
        <f>'seznam druzstev'!D20</f>
        <v>0</v>
      </c>
      <c r="C21" s="64">
        <f>'1'!K24</f>
        <v>0</v>
      </c>
      <c r="D21" s="64">
        <f>'2'!K24</f>
        <v>0</v>
      </c>
      <c r="E21" s="64">
        <f>'3'!K24</f>
        <v>0</v>
      </c>
      <c r="F21" s="64">
        <f>'4'!K24</f>
        <v>0</v>
      </c>
      <c r="G21" s="64">
        <f>'5'!K24</f>
        <v>0</v>
      </c>
      <c r="H21" s="64">
        <f>'6'!K24</f>
        <v>0</v>
      </c>
      <c r="I21" s="64">
        <f>'7'!K24</f>
        <v>0</v>
      </c>
      <c r="J21" s="64">
        <f>'8'!K24</f>
        <v>0</v>
      </c>
      <c r="K21" s="64">
        <f>'9'!K24</f>
        <v>0</v>
      </c>
      <c r="L21" s="64">
        <f>'10'!K24</f>
        <v>0</v>
      </c>
      <c r="M21" s="129">
        <f t="shared" si="10"/>
        <v>0</v>
      </c>
      <c r="N21" s="64">
        <f>_xlfn.RANK.EQ(M9:M23,M9:M23,)</f>
        <v>9</v>
      </c>
      <c r="O21" s="65">
        <f t="shared" si="0"/>
        <v>0</v>
      </c>
      <c r="P21" s="65">
        <f t="shared" si="11"/>
        <v>0</v>
      </c>
      <c r="Q21" s="65">
        <f t="shared" si="12"/>
        <v>0</v>
      </c>
      <c r="R21" s="65">
        <f t="shared" si="13"/>
        <v>0</v>
      </c>
      <c r="S21" s="65">
        <f>_xlfn.RANK.EQ(R9:R23,R9:R23)</f>
        <v>9</v>
      </c>
      <c r="T21" s="65">
        <f>'casy utok'!AI23</f>
        <v>600</v>
      </c>
      <c r="U21" s="98">
        <f t="shared" si="14"/>
        <v>9</v>
      </c>
      <c r="Z21" s="53">
        <v>0</v>
      </c>
      <c r="AA21" s="53">
        <v>0</v>
      </c>
      <c r="AB21" s="53">
        <v>0</v>
      </c>
      <c r="AC21" s="53">
        <v>0</v>
      </c>
      <c r="AD21" s="53">
        <f t="shared" si="1"/>
        <v>0</v>
      </c>
      <c r="AE21" s="53">
        <f t="shared" si="2"/>
        <v>0</v>
      </c>
      <c r="AF21" s="53">
        <f t="shared" si="3"/>
        <v>0</v>
      </c>
      <c r="AG21" s="53">
        <f t="shared" si="4"/>
        <v>0</v>
      </c>
      <c r="AH21" s="53">
        <f t="shared" si="5"/>
        <v>0</v>
      </c>
      <c r="AI21" s="53">
        <f t="shared" si="6"/>
        <v>0</v>
      </c>
      <c r="AK21">
        <f>PRODUCT(W9,Z21)</f>
        <v>0</v>
      </c>
      <c r="AL21">
        <f>PRODUCT(W10,AA21)</f>
        <v>0</v>
      </c>
      <c r="AM21">
        <f>PRODUCT(W11,AB21)</f>
        <v>0</v>
      </c>
      <c r="AN21">
        <f>PRODUCT(W12,AC21)</f>
        <v>0</v>
      </c>
      <c r="AO21">
        <f>PRODUCT(W13,AD21)</f>
        <v>0</v>
      </c>
      <c r="AP21">
        <f>PRODUCT(W14,AE21)</f>
        <v>0</v>
      </c>
      <c r="AQ21">
        <f>PRODUCT(W15,AF21)</f>
        <v>0</v>
      </c>
      <c r="AR21">
        <f>PRODUCT(W16,AG21)</f>
        <v>0</v>
      </c>
      <c r="AS21">
        <f>PRODUCT(W17,AH21)</f>
        <v>0</v>
      </c>
      <c r="AT21">
        <f>PRODUCT(W18,AI21)</f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f t="shared" si="7"/>
        <v>0</v>
      </c>
      <c r="BE21">
        <f t="shared" si="8"/>
        <v>0</v>
      </c>
      <c r="BF21">
        <f t="shared" si="9"/>
        <v>0</v>
      </c>
      <c r="BI21">
        <f>PRODUCT(W9,AW21)</f>
        <v>0</v>
      </c>
      <c r="BJ21">
        <f>PRODUCT(W10,AX21)</f>
        <v>0</v>
      </c>
      <c r="BK21">
        <f>PRODUCT(W15,AY21)</f>
        <v>0</v>
      </c>
      <c r="BL21">
        <f>PRODUCT(W21,AZ21)</f>
        <v>0</v>
      </c>
      <c r="BM21" s="53">
        <f>PRODUCT(W13,BA21)</f>
        <v>0</v>
      </c>
      <c r="BN21" s="53">
        <f>PRODUCT(W14,BB21)</f>
        <v>0</v>
      </c>
      <c r="BO21" s="53">
        <f>PRODUCT(W15,BC21)</f>
        <v>0</v>
      </c>
      <c r="BP21" s="53">
        <f>PRODUCT(W16,BD21)</f>
        <v>0</v>
      </c>
      <c r="BQ21" s="53">
        <f>PRODUCT(W17,BE21)</f>
        <v>0</v>
      </c>
      <c r="BR21" s="53">
        <f>PRODUCT(W18,BF21)</f>
        <v>0</v>
      </c>
    </row>
    <row r="22" spans="2:70" ht="20" x14ac:dyDescent="0.4">
      <c r="B22" s="12">
        <f>'seznam druzstev'!D21</f>
        <v>0</v>
      </c>
      <c r="C22" s="45">
        <f>'1'!K25</f>
        <v>0</v>
      </c>
      <c r="D22" s="45">
        <f>'2'!K25</f>
        <v>0</v>
      </c>
      <c r="E22" s="45">
        <f>'3'!K25</f>
        <v>0</v>
      </c>
      <c r="F22" s="45">
        <f>'4'!K25</f>
        <v>0</v>
      </c>
      <c r="G22" s="45">
        <f>'5'!K25</f>
        <v>0</v>
      </c>
      <c r="H22" s="45">
        <f>'6'!K25</f>
        <v>0</v>
      </c>
      <c r="I22" s="45">
        <f>'7'!K25</f>
        <v>0</v>
      </c>
      <c r="J22" s="45">
        <f>'8'!K25</f>
        <v>0</v>
      </c>
      <c r="K22" s="45">
        <f>'9'!K25</f>
        <v>0</v>
      </c>
      <c r="L22" s="45">
        <f>'10'!K25</f>
        <v>0</v>
      </c>
      <c r="M22" s="128">
        <f t="shared" si="10"/>
        <v>0</v>
      </c>
      <c r="N22" s="45">
        <f>_xlfn.RANK.EQ(M9:M23,M9:M23,)</f>
        <v>9</v>
      </c>
      <c r="O22" s="58">
        <f t="shared" si="0"/>
        <v>0</v>
      </c>
      <c r="P22" s="58">
        <f t="shared" si="11"/>
        <v>0</v>
      </c>
      <c r="Q22" s="58">
        <f t="shared" si="12"/>
        <v>0</v>
      </c>
      <c r="R22" s="58">
        <f t="shared" si="13"/>
        <v>0</v>
      </c>
      <c r="S22" s="58">
        <f>_xlfn.RANK.EQ(R9:R23,R9:R23)</f>
        <v>9</v>
      </c>
      <c r="T22" s="58">
        <f>'casy utok'!AI24</f>
        <v>600</v>
      </c>
      <c r="U22" s="97">
        <f t="shared" si="14"/>
        <v>9</v>
      </c>
      <c r="Z22" s="53">
        <v>0</v>
      </c>
      <c r="AA22" s="53">
        <v>0</v>
      </c>
      <c r="AB22" s="53">
        <v>0</v>
      </c>
      <c r="AC22" s="53">
        <v>0</v>
      </c>
      <c r="AD22" s="53">
        <f t="shared" si="1"/>
        <v>0</v>
      </c>
      <c r="AE22" s="53">
        <f t="shared" si="2"/>
        <v>0</v>
      </c>
      <c r="AF22" s="53">
        <f t="shared" si="3"/>
        <v>0</v>
      </c>
      <c r="AG22" s="53">
        <f t="shared" si="4"/>
        <v>0</v>
      </c>
      <c r="AH22" s="53">
        <f t="shared" si="5"/>
        <v>0</v>
      </c>
      <c r="AI22" s="53">
        <f t="shared" si="6"/>
        <v>0</v>
      </c>
      <c r="AK22">
        <f>PRODUCT(W9,Z22)</f>
        <v>0</v>
      </c>
      <c r="AL22">
        <f>PRODUCT(W10,AA22)</f>
        <v>0</v>
      </c>
      <c r="AM22">
        <f>PRODUCT(W11,AB22)</f>
        <v>0</v>
      </c>
      <c r="AN22">
        <f>PRODUCT(W12,AC22)</f>
        <v>0</v>
      </c>
      <c r="AO22">
        <f>PRODUCT(W13,AD22)</f>
        <v>0</v>
      </c>
      <c r="AP22">
        <f>PRODUCT(W14,AE22)</f>
        <v>0</v>
      </c>
      <c r="AQ22">
        <f>PRODUCT(W15,AF22)</f>
        <v>0</v>
      </c>
      <c r="AR22">
        <f>PRODUCT(W16,AG22)</f>
        <v>0</v>
      </c>
      <c r="AS22">
        <f>PRODUCT(W17,AH22)</f>
        <v>0</v>
      </c>
      <c r="AT22">
        <f>PRODUCT(W18,AI22)</f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f t="shared" si="7"/>
        <v>0</v>
      </c>
      <c r="BE22">
        <f t="shared" si="8"/>
        <v>0</v>
      </c>
      <c r="BF22">
        <f t="shared" si="9"/>
        <v>0</v>
      </c>
      <c r="BI22">
        <f>PRODUCT(W9,AW22)</f>
        <v>0</v>
      </c>
      <c r="BJ22">
        <f>PRODUCT(W10,AX22)</f>
        <v>0</v>
      </c>
      <c r="BK22">
        <f>PRODUCT(W22,AY22)</f>
        <v>0</v>
      </c>
      <c r="BL22">
        <f>PRODUCT(W12,AZ22)</f>
        <v>0</v>
      </c>
      <c r="BM22" s="53">
        <f>PRODUCT(W13,BA22)</f>
        <v>0</v>
      </c>
      <c r="BN22" s="53">
        <f>PRODUCT(W14,BB22)</f>
        <v>0</v>
      </c>
      <c r="BO22" s="53">
        <f>PRODUCT(W15,BC22)</f>
        <v>0</v>
      </c>
      <c r="BP22" s="53">
        <f>PRODUCT(W16,BD22)</f>
        <v>0</v>
      </c>
      <c r="BQ22" s="53">
        <f>PRODUCT(W17,BE22)</f>
        <v>0</v>
      </c>
      <c r="BR22" s="53">
        <f>PRODUCT(W18,BF22)</f>
        <v>0</v>
      </c>
    </row>
    <row r="23" spans="2:70" ht="20.5" thickBot="1" x14ac:dyDescent="0.45">
      <c r="B23" s="66">
        <f>'seznam druzstev'!D22</f>
        <v>0</v>
      </c>
      <c r="C23" s="67">
        <f>'1'!K26</f>
        <v>0</v>
      </c>
      <c r="D23" s="67">
        <f>'2'!K26</f>
        <v>0</v>
      </c>
      <c r="E23" s="67">
        <f>'3'!K26</f>
        <v>0</v>
      </c>
      <c r="F23" s="67">
        <f>'4'!K26</f>
        <v>0</v>
      </c>
      <c r="G23" s="67">
        <f>'5'!K26</f>
        <v>0</v>
      </c>
      <c r="H23" s="67">
        <f>'6'!K26</f>
        <v>0</v>
      </c>
      <c r="I23" s="67">
        <f>'7'!K26</f>
        <v>0</v>
      </c>
      <c r="J23" s="67">
        <f>'8'!K26</f>
        <v>0</v>
      </c>
      <c r="K23" s="67">
        <f>'9'!K26</f>
        <v>0</v>
      </c>
      <c r="L23" s="67">
        <f>'10'!K26</f>
        <v>0</v>
      </c>
      <c r="M23" s="130">
        <f t="shared" si="10"/>
        <v>0</v>
      </c>
      <c r="N23" s="67">
        <f>_xlfn.RANK.EQ(M9:M23,M9:M23,)</f>
        <v>9</v>
      </c>
      <c r="O23" s="68">
        <f t="shared" si="0"/>
        <v>0</v>
      </c>
      <c r="P23" s="68">
        <f t="shared" si="11"/>
        <v>0</v>
      </c>
      <c r="Q23" s="68">
        <f t="shared" si="12"/>
        <v>0</v>
      </c>
      <c r="R23" s="68">
        <f t="shared" si="13"/>
        <v>0</v>
      </c>
      <c r="S23" s="68">
        <f>_xlfn.RANK.EQ(R9:R23,R9:R23)</f>
        <v>9</v>
      </c>
      <c r="T23" s="68">
        <f>'casy utok'!AI25</f>
        <v>600</v>
      </c>
      <c r="U23" s="99">
        <f t="shared" si="14"/>
        <v>9</v>
      </c>
      <c r="Z23" s="53">
        <v>0</v>
      </c>
      <c r="AA23" s="53">
        <v>0</v>
      </c>
      <c r="AB23" s="53">
        <v>0</v>
      </c>
      <c r="AC23" s="53">
        <v>0</v>
      </c>
      <c r="AD23" s="53">
        <f t="shared" ref="AD23" si="15">SMALL(C23:G23,1)</f>
        <v>0</v>
      </c>
      <c r="AE23" s="53">
        <f t="shared" si="2"/>
        <v>0</v>
      </c>
      <c r="AF23" s="53">
        <f t="shared" ref="AF23" si="16">SMALL(C23:I23,1)</f>
        <v>0</v>
      </c>
      <c r="AG23" s="53">
        <f t="shared" ref="AG23" si="17">SMALL(C23:J23,1)</f>
        <v>0</v>
      </c>
      <c r="AH23" s="53">
        <f t="shared" ref="AH23" si="18">SMALL(C23:K23,1)</f>
        <v>0</v>
      </c>
      <c r="AI23" s="53">
        <f t="shared" ref="AI23" si="19">SMALL(C23:L23,1)</f>
        <v>0</v>
      </c>
      <c r="AK23">
        <f>PRODUCT(W9,Z23)</f>
        <v>0</v>
      </c>
      <c r="AL23">
        <f>PRODUCT(W10,AA23)</f>
        <v>0</v>
      </c>
      <c r="AM23">
        <f>PRODUCT(W11,AB23)</f>
        <v>0</v>
      </c>
      <c r="AN23">
        <f>PRODUCT(W12,AC23)</f>
        <v>0</v>
      </c>
      <c r="AO23">
        <f>PRODUCT(W13,AD23)</f>
        <v>0</v>
      </c>
      <c r="AP23">
        <f>PRODUCT(W14,AE23)</f>
        <v>0</v>
      </c>
      <c r="AQ23">
        <f>PRODUCT(W15,AF23)</f>
        <v>0</v>
      </c>
      <c r="AR23">
        <f>PRODUCT(W16,AG23)</f>
        <v>0</v>
      </c>
      <c r="AS23">
        <f>PRODUCT(W17,AH23)</f>
        <v>0</v>
      </c>
      <c r="AT23">
        <f>PRODUCT(W18,AI23)</f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f t="shared" ref="BD23" si="20">SMALL(C23:J23,2)</f>
        <v>0</v>
      </c>
      <c r="BE23">
        <f t="shared" ref="BE23" si="21">SMALL(C23:K23,2)</f>
        <v>0</v>
      </c>
      <c r="BF23">
        <f t="shared" ref="BF23" si="22">SMALL(C23:L23,2)</f>
        <v>0</v>
      </c>
      <c r="BI23">
        <f>PRODUCT(W9,AW23)</f>
        <v>0</v>
      </c>
      <c r="BJ23">
        <f>PRODUCT(W10,AX23)</f>
        <v>0</v>
      </c>
      <c r="BK23">
        <f>PRODUCT(W23,AY23)</f>
        <v>0</v>
      </c>
      <c r="BL23">
        <f>PRODUCT(W18,AZ23)</f>
        <v>0</v>
      </c>
      <c r="BM23" s="53">
        <f>PRODUCT(W13,BA23)</f>
        <v>0</v>
      </c>
      <c r="BN23" s="53">
        <f>PRODUCT(W14,BB23)</f>
        <v>0</v>
      </c>
      <c r="BO23" s="53">
        <f>PRODUCT(W15,BC23)</f>
        <v>0</v>
      </c>
      <c r="BP23" s="53">
        <f>PRODUCT(W16,BD23)</f>
        <v>0</v>
      </c>
      <c r="BQ23" s="53">
        <f>PRODUCT(W17,BE23)</f>
        <v>0</v>
      </c>
      <c r="BR23" s="53">
        <f>PRODUCT(W18,BF23)</f>
        <v>0</v>
      </c>
    </row>
    <row r="26" spans="2:70" hidden="1" x14ac:dyDescent="0.35">
      <c r="S26">
        <f>PRODUCT(S9,10000)</f>
        <v>70000</v>
      </c>
      <c r="T26">
        <f>S26+T9</f>
        <v>70362.91</v>
      </c>
      <c r="U26">
        <f>_xlfn.RANK.EQ(T26,T26:T40,1)</f>
        <v>7</v>
      </c>
    </row>
    <row r="27" spans="2:70" hidden="1" x14ac:dyDescent="0.35">
      <c r="S27">
        <f t="shared" ref="S27:S40" si="23">PRODUCT(S10,10000)</f>
        <v>40000</v>
      </c>
      <c r="T27">
        <f t="shared" ref="T27:T40" si="24">S27+T10</f>
        <v>40115.54</v>
      </c>
      <c r="U27">
        <f>_xlfn.RANK.EQ(T27,T26:T40,1)</f>
        <v>4</v>
      </c>
    </row>
    <row r="28" spans="2:70" hidden="1" x14ac:dyDescent="0.35">
      <c r="S28">
        <f t="shared" si="23"/>
        <v>30000</v>
      </c>
      <c r="T28">
        <f t="shared" si="24"/>
        <v>30117.81</v>
      </c>
      <c r="U28">
        <f>_xlfn.RANK.EQ(T28,T26:T40,1)</f>
        <v>3</v>
      </c>
    </row>
    <row r="29" spans="2:70" hidden="1" x14ac:dyDescent="0.35">
      <c r="S29">
        <f t="shared" si="23"/>
        <v>10000</v>
      </c>
      <c r="T29">
        <f t="shared" si="24"/>
        <v>10105.06</v>
      </c>
      <c r="U29">
        <f>_xlfn.RANK.EQ(T29,T26:T40,1)</f>
        <v>1</v>
      </c>
    </row>
    <row r="30" spans="2:70" hidden="1" x14ac:dyDescent="0.35">
      <c r="S30">
        <f t="shared" si="23"/>
        <v>20000</v>
      </c>
      <c r="T30">
        <f t="shared" si="24"/>
        <v>20206.91</v>
      </c>
      <c r="U30">
        <f>_xlfn.RANK.EQ(T30,T26:T40,1)</f>
        <v>2</v>
      </c>
    </row>
    <row r="31" spans="2:70" hidden="1" x14ac:dyDescent="0.35">
      <c r="S31">
        <f t="shared" si="23"/>
        <v>90000</v>
      </c>
      <c r="T31">
        <f t="shared" si="24"/>
        <v>90600</v>
      </c>
      <c r="U31">
        <f>_xlfn.RANK.EQ(T31,T26:T40,1)</f>
        <v>9</v>
      </c>
    </row>
    <row r="32" spans="2:70" hidden="1" x14ac:dyDescent="0.35">
      <c r="S32">
        <f t="shared" si="23"/>
        <v>50000</v>
      </c>
      <c r="T32">
        <f t="shared" si="24"/>
        <v>50259.23</v>
      </c>
      <c r="U32">
        <f>_xlfn.RANK.EQ(T32,T26:T40,1)</f>
        <v>5</v>
      </c>
    </row>
    <row r="33" spans="19:21" hidden="1" x14ac:dyDescent="0.35">
      <c r="S33">
        <f t="shared" si="23"/>
        <v>60000</v>
      </c>
      <c r="T33">
        <f t="shared" si="24"/>
        <v>60355.19</v>
      </c>
      <c r="U33">
        <f>_xlfn.RANK.EQ(T33,T26:T40,1)</f>
        <v>6</v>
      </c>
    </row>
    <row r="34" spans="19:21" hidden="1" x14ac:dyDescent="0.35">
      <c r="S34">
        <f t="shared" si="23"/>
        <v>80000</v>
      </c>
      <c r="T34">
        <f t="shared" si="24"/>
        <v>80508.75</v>
      </c>
      <c r="U34">
        <f>_xlfn.RANK.EQ(T34,T26:T40,1)</f>
        <v>8</v>
      </c>
    </row>
    <row r="35" spans="19:21" hidden="1" x14ac:dyDescent="0.35">
      <c r="S35">
        <f t="shared" si="23"/>
        <v>90000</v>
      </c>
      <c r="T35">
        <f t="shared" si="24"/>
        <v>90600</v>
      </c>
      <c r="U35">
        <f>_xlfn.RANK.EQ(T35,T26:T40,1)</f>
        <v>9</v>
      </c>
    </row>
    <row r="36" spans="19:21" hidden="1" x14ac:dyDescent="0.35">
      <c r="S36">
        <f t="shared" si="23"/>
        <v>90000</v>
      </c>
      <c r="T36">
        <f t="shared" si="24"/>
        <v>90600</v>
      </c>
      <c r="U36">
        <f>_xlfn.RANK.EQ(T36,T26:T40,1)</f>
        <v>9</v>
      </c>
    </row>
    <row r="37" spans="19:21" hidden="1" x14ac:dyDescent="0.35">
      <c r="S37">
        <f t="shared" si="23"/>
        <v>90000</v>
      </c>
      <c r="T37">
        <f t="shared" si="24"/>
        <v>90600</v>
      </c>
      <c r="U37">
        <f>_xlfn.RANK.EQ(T37,T26:T40,1)</f>
        <v>9</v>
      </c>
    </row>
    <row r="38" spans="19:21" hidden="1" x14ac:dyDescent="0.35">
      <c r="S38">
        <f t="shared" si="23"/>
        <v>90000</v>
      </c>
      <c r="T38">
        <f t="shared" si="24"/>
        <v>90600</v>
      </c>
      <c r="U38">
        <f>_xlfn.RANK.EQ(T38,T26:T40,1)</f>
        <v>9</v>
      </c>
    </row>
    <row r="39" spans="19:21" hidden="1" x14ac:dyDescent="0.35">
      <c r="S39">
        <f t="shared" si="23"/>
        <v>90000</v>
      </c>
      <c r="T39">
        <f t="shared" si="24"/>
        <v>90600</v>
      </c>
      <c r="U39">
        <f>_xlfn.RANK.EQ(T39,T26:T40,1)</f>
        <v>9</v>
      </c>
    </row>
    <row r="40" spans="19:21" hidden="1" x14ac:dyDescent="0.35">
      <c r="S40">
        <f t="shared" si="23"/>
        <v>90000</v>
      </c>
      <c r="T40">
        <f t="shared" si="24"/>
        <v>90600</v>
      </c>
      <c r="U40">
        <f>_xlfn.RANK.EQ(T40,T26:T40,1)</f>
        <v>9</v>
      </c>
    </row>
  </sheetData>
  <sheetProtection sheet="1" objects="1" scenarios="1"/>
  <mergeCells count="6">
    <mergeCell ref="A1:A2"/>
    <mergeCell ref="AK8:AT8"/>
    <mergeCell ref="BI8:BR8"/>
    <mergeCell ref="Z8:AI8"/>
    <mergeCell ref="AW8:BE8"/>
    <mergeCell ref="B1:B2"/>
  </mergeCells>
  <conditionalFormatting sqref="S9:S23">
    <cfRule type="cellIs" dxfId="51" priority="2" operator="greaterThan">
      <formula>$V$9</formula>
    </cfRule>
  </conditionalFormatting>
  <conditionalFormatting sqref="U26:U40">
    <cfRule type="cellIs" dxfId="50" priority="4" operator="greaterThan">
      <formula>$V$9</formula>
    </cfRule>
  </conditionalFormatting>
  <hyperlinks>
    <hyperlink ref="B1" location="prubezne!A1" display="Průběžné výsledky" xr:uid="{00000000-0004-0000-0300-000000000000}"/>
    <hyperlink ref="A1" location="uvod!A1" display="Úvod" xr:uid="{00000000-0004-0000-0300-000001000000}"/>
  </hyperlink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2"/>
  <sheetViews>
    <sheetView workbookViewId="0">
      <selection activeCell="D14" sqref="D14"/>
    </sheetView>
  </sheetViews>
  <sheetFormatPr defaultRowHeight="14.5" x14ac:dyDescent="0.35"/>
  <cols>
    <col min="2" max="2" width="16.1796875" bestFit="1" customWidth="1"/>
  </cols>
  <sheetData>
    <row r="1" spans="1:2" x14ac:dyDescent="0.35">
      <c r="A1" s="131" t="s">
        <v>1</v>
      </c>
      <c r="B1" s="1" t="s">
        <v>2</v>
      </c>
    </row>
    <row r="2" spans="1:2" ht="15" thickBot="1" x14ac:dyDescent="0.4">
      <c r="A2" s="132"/>
      <c r="B2" s="2" t="s">
        <v>0</v>
      </c>
    </row>
  </sheetData>
  <mergeCells count="1">
    <mergeCell ref="A1:A2"/>
  </mergeCells>
  <hyperlinks>
    <hyperlink ref="B1" location="prubezne!A1" display="Průběžné výsledky" xr:uid="{00000000-0004-0000-0400-000000000000}"/>
    <hyperlink ref="A1" location="uvod!A1" display="Úvod" xr:uid="{00000000-0004-0000-0400-000001000000}"/>
    <hyperlink ref="B2" location="celkove!A1" display="Celkové výsledky" xr:uid="{00000000-0004-0000-0400-000002000000}"/>
    <hyperlink ref="A1:A2" location="uvod!A1" display="Úvod" xr:uid="{00000000-0004-0000-0400-000003000000}"/>
  </hyperlink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2"/>
  <sheetViews>
    <sheetView showGridLines="0" showRowColHeaders="0" workbookViewId="0">
      <selection sqref="A1:A2"/>
    </sheetView>
  </sheetViews>
  <sheetFormatPr defaultRowHeight="14.5" x14ac:dyDescent="0.35"/>
  <cols>
    <col min="2" max="2" width="16.1796875" bestFit="1" customWidth="1"/>
    <col min="3" max="3" width="5.81640625" customWidth="1"/>
    <col min="4" max="4" width="24.54296875" customWidth="1"/>
    <col min="5" max="5" width="16.54296875" customWidth="1"/>
  </cols>
  <sheetData>
    <row r="1" spans="1:7" x14ac:dyDescent="0.35">
      <c r="A1" s="131" t="s">
        <v>1</v>
      </c>
      <c r="B1" s="134" t="s">
        <v>0</v>
      </c>
    </row>
    <row r="2" spans="1:7" ht="15" thickBot="1" x14ac:dyDescent="0.4">
      <c r="A2" s="132"/>
      <c r="B2" s="135"/>
    </row>
    <row r="3" spans="1:7" ht="27.5" x14ac:dyDescent="0.55000000000000004">
      <c r="D3" s="23" t="s">
        <v>15</v>
      </c>
    </row>
    <row r="5" spans="1:7" ht="25" x14ac:dyDescent="0.5">
      <c r="D5" s="4" t="str">
        <f>uvod!D7</f>
        <v>22. ročník</v>
      </c>
      <c r="G5" s="4" t="str">
        <f>uvod!G7</f>
        <v>Mladší  žáci</v>
      </c>
    </row>
    <row r="6" spans="1:7" ht="15" thickBot="1" x14ac:dyDescent="0.4"/>
    <row r="7" spans="1:7" ht="17.5" x14ac:dyDescent="0.35">
      <c r="C7" s="9" t="s">
        <v>12</v>
      </c>
      <c r="D7" s="10" t="s">
        <v>16</v>
      </c>
      <c r="E7" s="11" t="s">
        <v>10</v>
      </c>
    </row>
    <row r="8" spans="1:7" ht="17.5" x14ac:dyDescent="0.35">
      <c r="C8" s="24">
        <v>1</v>
      </c>
      <c r="D8" s="8" t="s">
        <v>17</v>
      </c>
      <c r="E8" s="13"/>
    </row>
    <row r="9" spans="1:7" ht="17.5" x14ac:dyDescent="0.35">
      <c r="C9" s="24">
        <v>2</v>
      </c>
      <c r="D9" s="8" t="s">
        <v>80</v>
      </c>
      <c r="E9" s="13"/>
    </row>
    <row r="10" spans="1:7" ht="17.5" x14ac:dyDescent="0.35">
      <c r="C10" s="24">
        <v>3</v>
      </c>
      <c r="D10" s="8" t="s">
        <v>81</v>
      </c>
      <c r="E10" s="13"/>
    </row>
    <row r="11" spans="1:7" ht="17.5" x14ac:dyDescent="0.35">
      <c r="C11" s="24">
        <v>4</v>
      </c>
      <c r="D11" s="8" t="s">
        <v>82</v>
      </c>
      <c r="E11" s="13"/>
    </row>
    <row r="12" spans="1:7" ht="17.5" x14ac:dyDescent="0.35">
      <c r="C12" s="24">
        <v>5</v>
      </c>
      <c r="D12" s="8" t="s">
        <v>92</v>
      </c>
      <c r="E12" s="13"/>
    </row>
    <row r="13" spans="1:7" ht="17.5" x14ac:dyDescent="0.35">
      <c r="C13" s="24">
        <v>6</v>
      </c>
      <c r="D13" s="8" t="s">
        <v>90</v>
      </c>
      <c r="E13" s="13"/>
    </row>
    <row r="14" spans="1:7" ht="17.5" x14ac:dyDescent="0.35">
      <c r="C14" s="24">
        <v>7</v>
      </c>
      <c r="D14" s="8" t="s">
        <v>83</v>
      </c>
      <c r="E14" s="13"/>
    </row>
    <row r="15" spans="1:7" ht="17.5" x14ac:dyDescent="0.35">
      <c r="C15" s="24">
        <v>8</v>
      </c>
      <c r="D15" s="8" t="s">
        <v>18</v>
      </c>
      <c r="E15" s="13"/>
    </row>
    <row r="16" spans="1:7" ht="17.5" x14ac:dyDescent="0.35">
      <c r="C16" s="24">
        <v>9</v>
      </c>
      <c r="D16" s="8" t="s">
        <v>19</v>
      </c>
      <c r="E16" s="13"/>
    </row>
    <row r="17" spans="3:5" ht="17.5" x14ac:dyDescent="0.35">
      <c r="C17" s="24">
        <v>10</v>
      </c>
      <c r="D17" s="8"/>
      <c r="E17" s="13"/>
    </row>
    <row r="18" spans="3:5" ht="17.5" x14ac:dyDescent="0.35">
      <c r="C18" s="24">
        <v>11</v>
      </c>
      <c r="D18" s="8"/>
      <c r="E18" s="13"/>
    </row>
    <row r="19" spans="3:5" ht="17.5" x14ac:dyDescent="0.35">
      <c r="C19" s="24">
        <v>12</v>
      </c>
      <c r="D19" s="8"/>
      <c r="E19" s="13"/>
    </row>
    <row r="20" spans="3:5" ht="17.5" x14ac:dyDescent="0.35">
      <c r="C20" s="24">
        <v>13</v>
      </c>
      <c r="D20" s="8"/>
      <c r="E20" s="13"/>
    </row>
    <row r="21" spans="3:5" ht="17.5" x14ac:dyDescent="0.35">
      <c r="C21" s="24">
        <v>14</v>
      </c>
      <c r="D21" s="8"/>
      <c r="E21" s="13"/>
    </row>
    <row r="22" spans="3:5" ht="18" thickBot="1" x14ac:dyDescent="0.4">
      <c r="C22" s="25">
        <v>15</v>
      </c>
      <c r="D22" s="15"/>
      <c r="E22" s="16"/>
    </row>
  </sheetData>
  <sheetProtection selectLockedCells="1" selectUnlockedCells="1"/>
  <mergeCells count="2">
    <mergeCell ref="A1:A2"/>
    <mergeCell ref="B1:B2"/>
  </mergeCells>
  <hyperlinks>
    <hyperlink ref="B1" location="prubezne!A1" display="Průběžné výsledky" xr:uid="{00000000-0004-0000-0500-000000000000}"/>
    <hyperlink ref="A1" location="uvod!A1" display="Úvod" xr:uid="{00000000-0004-0000-0500-000001000000}"/>
    <hyperlink ref="A1:A2" location="uvod!A1" display="Úvod" xr:uid="{00000000-0004-0000-0500-000002000000}"/>
  </hyperlink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7"/>
  <sheetViews>
    <sheetView showGridLines="0" showRowColHeaders="0" workbookViewId="0">
      <selection activeCell="B1" sqref="B1:B2"/>
    </sheetView>
  </sheetViews>
  <sheetFormatPr defaultRowHeight="14.5" x14ac:dyDescent="0.35"/>
  <cols>
    <col min="2" max="2" width="16.1796875" bestFit="1" customWidth="1"/>
    <col min="3" max="3" width="5.81640625" customWidth="1"/>
    <col min="4" max="4" width="17.81640625" bestFit="1" customWidth="1"/>
    <col min="5" max="5" width="26.1796875" customWidth="1"/>
    <col min="6" max="6" width="28.81640625" customWidth="1"/>
    <col min="7" max="7" width="23.81640625" customWidth="1"/>
    <col min="8" max="8" width="18" customWidth="1"/>
  </cols>
  <sheetData>
    <row r="1" spans="1:8" x14ac:dyDescent="0.35">
      <c r="A1" s="131" t="s">
        <v>1</v>
      </c>
      <c r="B1" s="134" t="s">
        <v>0</v>
      </c>
    </row>
    <row r="2" spans="1:8" ht="15" thickBot="1" x14ac:dyDescent="0.4">
      <c r="A2" s="132"/>
      <c r="B2" s="135"/>
    </row>
    <row r="3" spans="1:8" ht="27.5" x14ac:dyDescent="0.35">
      <c r="C3" s="141" t="s">
        <v>6</v>
      </c>
      <c r="D3" s="141"/>
      <c r="E3" s="141"/>
      <c r="F3" s="141"/>
      <c r="G3" s="141"/>
      <c r="H3" s="141"/>
    </row>
    <row r="5" spans="1:8" ht="26" x14ac:dyDescent="0.6">
      <c r="D5" s="6" t="str">
        <f>uvod!D7</f>
        <v>22. ročník</v>
      </c>
      <c r="F5" s="7" t="str">
        <f>uvod!G7</f>
        <v>Mladší  žáci</v>
      </c>
    </row>
    <row r="6" spans="1:8" ht="15" thickBot="1" x14ac:dyDescent="0.4"/>
    <row r="7" spans="1:8" ht="18" thickBot="1" x14ac:dyDescent="0.4">
      <c r="C7" s="20" t="s">
        <v>12</v>
      </c>
      <c r="D7" s="21" t="s">
        <v>7</v>
      </c>
      <c r="E7" s="21" t="s">
        <v>8</v>
      </c>
      <c r="F7" s="21" t="s">
        <v>9</v>
      </c>
      <c r="G7" s="21" t="s">
        <v>11</v>
      </c>
      <c r="H7" s="22" t="s">
        <v>10</v>
      </c>
    </row>
    <row r="8" spans="1:8" ht="17.5" x14ac:dyDescent="0.35">
      <c r="C8" s="17">
        <v>1</v>
      </c>
      <c r="D8" s="26">
        <v>44814</v>
      </c>
      <c r="E8" s="27" t="s">
        <v>77</v>
      </c>
      <c r="F8" s="27" t="s">
        <v>13</v>
      </c>
      <c r="G8" s="18" t="s">
        <v>14</v>
      </c>
      <c r="H8" s="19"/>
    </row>
    <row r="9" spans="1:8" ht="17.5" x14ac:dyDescent="0.35">
      <c r="C9" s="12">
        <v>2</v>
      </c>
      <c r="D9" s="28">
        <v>44821</v>
      </c>
      <c r="E9" s="29" t="s">
        <v>78</v>
      </c>
      <c r="F9" s="29" t="s">
        <v>20</v>
      </c>
      <c r="G9" s="8"/>
      <c r="H9" s="13"/>
    </row>
    <row r="10" spans="1:8" ht="17.5" x14ac:dyDescent="0.35">
      <c r="C10" s="12">
        <v>3</v>
      </c>
      <c r="D10" s="28">
        <v>45054</v>
      </c>
      <c r="E10" s="29" t="s">
        <v>18</v>
      </c>
      <c r="F10" s="29" t="s">
        <v>21</v>
      </c>
      <c r="G10" s="8" t="s">
        <v>14</v>
      </c>
      <c r="H10" s="13"/>
    </row>
    <row r="11" spans="1:8" ht="17.5" x14ac:dyDescent="0.35">
      <c r="C11" s="12">
        <v>4</v>
      </c>
      <c r="D11" s="28">
        <v>45074</v>
      </c>
      <c r="E11" s="29" t="s">
        <v>22</v>
      </c>
      <c r="F11" s="29" t="s">
        <v>23</v>
      </c>
      <c r="G11" s="8"/>
      <c r="H11" s="13"/>
    </row>
    <row r="12" spans="1:8" ht="17.5" x14ac:dyDescent="0.35">
      <c r="C12" s="12">
        <v>5</v>
      </c>
      <c r="D12" s="28">
        <v>45087</v>
      </c>
      <c r="E12" s="29" t="s">
        <v>86</v>
      </c>
      <c r="F12" s="29" t="s">
        <v>24</v>
      </c>
      <c r="G12" s="8"/>
      <c r="H12" s="13"/>
    </row>
    <row r="13" spans="1:8" ht="17.5" x14ac:dyDescent="0.35">
      <c r="C13" s="12">
        <v>6</v>
      </c>
      <c r="D13" s="28">
        <v>45095</v>
      </c>
      <c r="E13" s="29" t="s">
        <v>19</v>
      </c>
      <c r="F13" s="29" t="s">
        <v>70</v>
      </c>
      <c r="G13" s="8"/>
      <c r="H13" s="13"/>
    </row>
    <row r="14" spans="1:8" ht="17.5" x14ac:dyDescent="0.35">
      <c r="C14" s="12">
        <v>7</v>
      </c>
      <c r="D14" s="28"/>
      <c r="E14" s="29"/>
      <c r="F14" s="29"/>
      <c r="G14" s="8"/>
      <c r="H14" s="13"/>
    </row>
    <row r="15" spans="1:8" ht="17.5" x14ac:dyDescent="0.35">
      <c r="C15" s="12">
        <v>8</v>
      </c>
      <c r="D15" s="8"/>
      <c r="E15" s="29"/>
      <c r="F15" s="29"/>
      <c r="G15" s="8"/>
      <c r="H15" s="13"/>
    </row>
    <row r="16" spans="1:8" ht="17.5" x14ac:dyDescent="0.35">
      <c r="C16" s="12">
        <v>9</v>
      </c>
      <c r="D16" s="8"/>
      <c r="E16" s="29"/>
      <c r="F16" s="29"/>
      <c r="G16" s="8"/>
      <c r="H16" s="13"/>
    </row>
    <row r="17" spans="3:8" ht="18" thickBot="1" x14ac:dyDescent="0.4">
      <c r="C17" s="14">
        <v>10</v>
      </c>
      <c r="D17" s="15"/>
      <c r="E17" s="86"/>
      <c r="F17" s="86"/>
      <c r="G17" s="15"/>
      <c r="H17" s="16"/>
    </row>
  </sheetData>
  <mergeCells count="3">
    <mergeCell ref="A1:A2"/>
    <mergeCell ref="C3:H3"/>
    <mergeCell ref="B1:B2"/>
  </mergeCells>
  <hyperlinks>
    <hyperlink ref="B1" location="prubezne!A1" display="Průběžné výsledky" xr:uid="{00000000-0004-0000-0600-000000000000}"/>
    <hyperlink ref="A1" location="uvod!A1" display="Úvod" xr:uid="{00000000-0004-0000-0600-000001000000}"/>
    <hyperlink ref="A1:A2" location="uvod!A1" display="Úvod" xr:uid="{00000000-0004-0000-0600-000002000000}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41"/>
  <sheetViews>
    <sheetView showGridLines="0" showRowColHeaders="0" showZeros="0" zoomScale="99" zoomScaleNormal="99" workbookViewId="0">
      <selection activeCell="E1" sqref="E1:E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style="53" customWidth="1"/>
    <col min="13" max="13" width="3.26953125" style="53" hidden="1" customWidth="1"/>
    <col min="14" max="14" width="2.1796875" style="53" hidden="1" customWidth="1"/>
    <col min="15" max="15" width="3.81640625" style="53" hidden="1" customWidth="1"/>
    <col min="16" max="16" width="7.1796875" style="53" hidden="1" customWidth="1"/>
    <col min="17" max="17" width="4.1796875" style="53" hidden="1" customWidth="1"/>
    <col min="18" max="18" width="9.81640625" style="53" hidden="1" customWidth="1"/>
    <col min="19" max="19" width="4.54296875" style="53" hidden="1" customWidth="1"/>
    <col min="20" max="20" width="8.7265625" style="53" customWidth="1"/>
    <col min="21" max="21" width="9.81640625" style="53" bestFit="1" customWidth="1"/>
  </cols>
  <sheetData>
    <row r="1" spans="1:21" x14ac:dyDescent="0.35">
      <c r="A1" s="131" t="s">
        <v>1</v>
      </c>
      <c r="B1" s="134" t="s">
        <v>0</v>
      </c>
      <c r="D1" s="140"/>
      <c r="E1" s="145" t="s">
        <v>84</v>
      </c>
    </row>
    <row r="2" spans="1:21" ht="15" thickBot="1" x14ac:dyDescent="0.4">
      <c r="A2" s="132"/>
      <c r="B2" s="135"/>
      <c r="D2" s="140"/>
      <c r="E2" s="145"/>
      <c r="K2" s="53"/>
      <c r="U2"/>
    </row>
    <row r="3" spans="1:21" ht="27.5" x14ac:dyDescent="0.55000000000000004">
      <c r="D3" s="3" t="str">
        <f>uvod!D7</f>
        <v>22. ročník</v>
      </c>
      <c r="G3" s="23" t="str">
        <f>uvod!G7</f>
        <v>Mladší  žáci</v>
      </c>
    </row>
    <row r="5" spans="1:21" ht="27.5" x14ac:dyDescent="0.55000000000000004">
      <c r="D5" s="23" t="s">
        <v>25</v>
      </c>
    </row>
    <row r="7" spans="1:21" ht="22.5" x14ac:dyDescent="0.45">
      <c r="D7" s="144">
        <f>'seznam soutezi'!D8</f>
        <v>44814</v>
      </c>
      <c r="E7" s="144"/>
      <c r="G7" s="3" t="str">
        <f>'seznam soutezi'!E8</f>
        <v xml:space="preserve"> Syrovice</v>
      </c>
    </row>
    <row r="8" spans="1:21" ht="15" thickBot="1" x14ac:dyDescent="0.4"/>
    <row r="9" spans="1:21" ht="18" x14ac:dyDescent="0.4">
      <c r="B9" s="142" t="s">
        <v>16</v>
      </c>
      <c r="C9" s="30" t="s">
        <v>26</v>
      </c>
      <c r="D9" s="31" t="s">
        <v>27</v>
      </c>
      <c r="E9" s="32" t="s">
        <v>27</v>
      </c>
      <c r="F9" s="31" t="s">
        <v>28</v>
      </c>
      <c r="G9" s="33" t="s">
        <v>27</v>
      </c>
      <c r="H9" s="47" t="s">
        <v>29</v>
      </c>
      <c r="I9" s="32" t="s">
        <v>30</v>
      </c>
      <c r="J9" s="34" t="s">
        <v>31</v>
      </c>
      <c r="K9" s="35" t="s">
        <v>32</v>
      </c>
      <c r="L9" s="36" t="s">
        <v>10</v>
      </c>
    </row>
    <row r="10" spans="1:21" ht="18" x14ac:dyDescent="0.4">
      <c r="B10" s="143"/>
      <c r="C10" s="75" t="s">
        <v>33</v>
      </c>
      <c r="D10" s="37" t="s">
        <v>34</v>
      </c>
      <c r="E10" s="76" t="s">
        <v>34</v>
      </c>
      <c r="F10" s="37" t="s">
        <v>35</v>
      </c>
      <c r="G10" s="38" t="s">
        <v>34</v>
      </c>
      <c r="H10" s="48" t="s">
        <v>36</v>
      </c>
      <c r="I10" s="76" t="s">
        <v>37</v>
      </c>
      <c r="J10" s="77"/>
      <c r="K10" s="39" t="s">
        <v>38</v>
      </c>
      <c r="L10" s="40"/>
    </row>
    <row r="11" spans="1:21" x14ac:dyDescent="0.35">
      <c r="B11" s="143"/>
      <c r="C11" s="75" t="s">
        <v>39</v>
      </c>
      <c r="D11" s="37" t="s">
        <v>40</v>
      </c>
      <c r="E11" s="76" t="s">
        <v>41</v>
      </c>
      <c r="F11" s="50"/>
      <c r="G11" s="38" t="s">
        <v>42</v>
      </c>
      <c r="H11" s="48" t="s">
        <v>44</v>
      </c>
      <c r="I11" s="76" t="s">
        <v>43</v>
      </c>
      <c r="J11" s="76"/>
      <c r="K11" s="37"/>
      <c r="L11" s="54"/>
    </row>
    <row r="12" spans="1:21" ht="18" x14ac:dyDescent="0.35">
      <c r="B12" s="12" t="str">
        <f>'seznam druzstev'!D8</f>
        <v>Hrušovany</v>
      </c>
      <c r="C12" s="8">
        <v>250</v>
      </c>
      <c r="D12" s="45">
        <v>120</v>
      </c>
      <c r="E12" s="45">
        <v>120</v>
      </c>
      <c r="F12" s="45">
        <v>48.04</v>
      </c>
      <c r="G12" s="46">
        <f>MIN(C12:E12)</f>
        <v>120</v>
      </c>
      <c r="H12" s="49">
        <f>SUM(F12:G12)</f>
        <v>168.04</v>
      </c>
      <c r="I12" s="45"/>
      <c r="J12" s="104">
        <f>_xlfn.RANK.EQ(H12:H26,H12:H26,1)</f>
        <v>6</v>
      </c>
      <c r="K12" s="106">
        <f>LARGE(O12:O26,J12)</f>
        <v>19</v>
      </c>
      <c r="L12" s="78"/>
      <c r="M12" s="53">
        <v>1</v>
      </c>
      <c r="O12" s="42">
        <f>IF(R12,P12,P27)</f>
        <v>30</v>
      </c>
      <c r="P12" s="42">
        <v>30</v>
      </c>
      <c r="Q12" s="42">
        <f>GESTEP(S14,M12)</f>
        <v>1</v>
      </c>
      <c r="R12" s="53" t="b">
        <f>AND(Q12,P26)</f>
        <v>1</v>
      </c>
    </row>
    <row r="13" spans="1:21" ht="18" x14ac:dyDescent="0.35">
      <c r="B13" s="12" t="str">
        <f>'seznam druzstev'!D9</f>
        <v>Kuřim A</v>
      </c>
      <c r="C13" s="8">
        <v>250</v>
      </c>
      <c r="D13" s="45">
        <v>120</v>
      </c>
      <c r="E13" s="45">
        <v>120</v>
      </c>
      <c r="F13" s="45">
        <v>26.83</v>
      </c>
      <c r="G13" s="46">
        <f t="shared" ref="G13:G26" si="0">MIN(C13:E13)</f>
        <v>120</v>
      </c>
      <c r="H13" s="49">
        <f>SUM(F13:G13)</f>
        <v>146.82999999999998</v>
      </c>
      <c r="I13" s="45"/>
      <c r="J13" s="104">
        <f>_xlfn.RANK.EQ(H12:H26,H12:H26,1)</f>
        <v>5</v>
      </c>
      <c r="K13" s="106">
        <f>LARGE(O12:O26,J13)</f>
        <v>21</v>
      </c>
      <c r="L13" s="78"/>
      <c r="M13" s="53">
        <v>2</v>
      </c>
      <c r="O13" s="42">
        <f t="shared" ref="O13:O16" si="1">IF(R13,P13,P28)</f>
        <v>27</v>
      </c>
      <c r="P13" s="42">
        <v>27</v>
      </c>
      <c r="Q13" s="42">
        <f>GESTEP(S14,M13)</f>
        <v>1</v>
      </c>
      <c r="R13" s="53" t="b">
        <f>AND(Q13,P26)</f>
        <v>1</v>
      </c>
    </row>
    <row r="14" spans="1:21" ht="18" x14ac:dyDescent="0.35">
      <c r="B14" s="12" t="str">
        <f>'seznam druzstev'!D10</f>
        <v>Kuřim B</v>
      </c>
      <c r="C14" s="8">
        <v>250</v>
      </c>
      <c r="D14" s="45">
        <v>63.84</v>
      </c>
      <c r="E14" s="45">
        <v>95.37</v>
      </c>
      <c r="F14" s="45">
        <v>25.8</v>
      </c>
      <c r="G14" s="46">
        <f t="shared" si="0"/>
        <v>63.84</v>
      </c>
      <c r="H14" s="49">
        <f t="shared" ref="H14:H26" si="2">SUM(F14:G14)</f>
        <v>89.64</v>
      </c>
      <c r="I14" s="45"/>
      <c r="J14" s="104">
        <f>_xlfn.RANK.EQ(H12:H26,H12:H26,1)</f>
        <v>3</v>
      </c>
      <c r="K14" s="106">
        <f>LARGE(O12:O26,J14)</f>
        <v>25</v>
      </c>
      <c r="L14" s="78"/>
      <c r="M14" s="53">
        <v>3</v>
      </c>
      <c r="O14" s="42">
        <f t="shared" si="1"/>
        <v>25</v>
      </c>
      <c r="P14" s="42">
        <v>25</v>
      </c>
      <c r="Q14" s="42">
        <f>GESTEP(S14,M14)</f>
        <v>1</v>
      </c>
      <c r="R14" s="53" t="b">
        <f>AND(Q14,P26)</f>
        <v>1</v>
      </c>
      <c r="S14" s="53">
        <f>COUNTA(D12:D26)</f>
        <v>6</v>
      </c>
    </row>
    <row r="15" spans="1:21" ht="18" x14ac:dyDescent="0.35">
      <c r="B15" s="12" t="str">
        <f>'seznam druzstev'!D11</f>
        <v>Lelekovice A</v>
      </c>
      <c r="C15" s="8">
        <v>250</v>
      </c>
      <c r="D15" s="45">
        <v>62.55</v>
      </c>
      <c r="E15" s="45">
        <v>60.55</v>
      </c>
      <c r="F15" s="45">
        <v>27.36</v>
      </c>
      <c r="G15" s="46">
        <f t="shared" si="0"/>
        <v>60.55</v>
      </c>
      <c r="H15" s="49">
        <f t="shared" si="2"/>
        <v>87.91</v>
      </c>
      <c r="I15" s="45"/>
      <c r="J15" s="104">
        <f>_xlfn.RANK.EQ(H12:H26,H12:H26,1)</f>
        <v>2</v>
      </c>
      <c r="K15" s="106">
        <f>LARGE(O12:O26,J15)</f>
        <v>27</v>
      </c>
      <c r="L15" s="78"/>
      <c r="M15" s="53">
        <v>4</v>
      </c>
      <c r="O15" s="42">
        <f t="shared" si="1"/>
        <v>23</v>
      </c>
      <c r="P15" s="42">
        <v>23</v>
      </c>
      <c r="Q15" s="42">
        <f>GESTEP(S14,M15)</f>
        <v>1</v>
      </c>
      <c r="R15" s="53" t="b">
        <f>AND(Q15,P26)</f>
        <v>1</v>
      </c>
    </row>
    <row r="16" spans="1:21" ht="18" x14ac:dyDescent="0.35">
      <c r="B16" s="12" t="str">
        <f>'seznam druzstev'!D12</f>
        <v>Lelekovice B</v>
      </c>
      <c r="C16" s="8">
        <v>250</v>
      </c>
      <c r="D16" s="45">
        <v>58.74</v>
      </c>
      <c r="E16" s="45">
        <v>59.41</v>
      </c>
      <c r="F16" s="45">
        <v>21.56</v>
      </c>
      <c r="G16" s="46">
        <f t="shared" si="0"/>
        <v>58.74</v>
      </c>
      <c r="H16" s="49">
        <f t="shared" si="2"/>
        <v>80.3</v>
      </c>
      <c r="I16" s="45"/>
      <c r="J16" s="104">
        <f>_xlfn.RANK.EQ(H12:H26,H12:H26,1)</f>
        <v>1</v>
      </c>
      <c r="K16" s="106">
        <f>LARGE(O12:O26,J16)</f>
        <v>30</v>
      </c>
      <c r="L16" s="78"/>
      <c r="M16" s="53">
        <v>5</v>
      </c>
      <c r="O16" s="42">
        <f t="shared" si="1"/>
        <v>21</v>
      </c>
      <c r="P16" s="42">
        <v>21</v>
      </c>
      <c r="Q16" s="42">
        <f>GESTEP(S14,M16)</f>
        <v>1</v>
      </c>
      <c r="R16" s="53" t="b">
        <f>AND(Q16,P26)</f>
        <v>1</v>
      </c>
    </row>
    <row r="17" spans="2:18" ht="18" x14ac:dyDescent="0.35">
      <c r="B17" s="12" t="str">
        <f>'seznam druzstev'!D13</f>
        <v>Moutnice</v>
      </c>
      <c r="C17" s="8">
        <v>250</v>
      </c>
      <c r="D17" s="45"/>
      <c r="E17" s="45"/>
      <c r="F17" s="45"/>
      <c r="G17" s="46">
        <f t="shared" si="0"/>
        <v>250</v>
      </c>
      <c r="H17" s="49">
        <f t="shared" si="2"/>
        <v>250</v>
      </c>
      <c r="I17" s="45"/>
      <c r="J17" s="104">
        <f>_xlfn.RANK.EQ(H12:H26,H12:H26,1)</f>
        <v>7</v>
      </c>
      <c r="K17" s="106">
        <f>LARGE(O12:O26,J17)</f>
        <v>0</v>
      </c>
      <c r="L17" s="78"/>
      <c r="M17" s="53">
        <v>6</v>
      </c>
      <c r="O17" s="42">
        <f t="shared" ref="O17:O26" si="3">IF(R17,P17,P32)</f>
        <v>19</v>
      </c>
      <c r="P17" s="42">
        <v>19</v>
      </c>
      <c r="Q17" s="42">
        <f>GESTEP(S14,M17)</f>
        <v>1</v>
      </c>
      <c r="R17" s="53" t="b">
        <f>AND(Q17,P26)</f>
        <v>1</v>
      </c>
    </row>
    <row r="18" spans="2:18" ht="18" x14ac:dyDescent="0.35">
      <c r="B18" s="12" t="str">
        <f>'seznam druzstev'!D14</f>
        <v>Nesvačilka</v>
      </c>
      <c r="C18" s="8">
        <v>250</v>
      </c>
      <c r="D18" s="45"/>
      <c r="E18" s="45"/>
      <c r="F18" s="45"/>
      <c r="G18" s="46">
        <f t="shared" si="0"/>
        <v>250</v>
      </c>
      <c r="H18" s="49">
        <f t="shared" si="2"/>
        <v>250</v>
      </c>
      <c r="I18" s="45"/>
      <c r="J18" s="104">
        <f>_xlfn.RANK.EQ(H12:H26,H12:H26,1)</f>
        <v>7</v>
      </c>
      <c r="K18" s="106">
        <f>LARGE(O12:O26,J18)</f>
        <v>0</v>
      </c>
      <c r="L18" s="78"/>
      <c r="M18" s="53">
        <v>7</v>
      </c>
      <c r="O18" s="42">
        <f t="shared" si="3"/>
        <v>0</v>
      </c>
      <c r="P18" s="42">
        <v>17</v>
      </c>
      <c r="Q18" s="42">
        <f>GESTEP(S14,M18)</f>
        <v>0</v>
      </c>
      <c r="R18" s="53" t="b">
        <f>AND(Q18,P26)</f>
        <v>0</v>
      </c>
    </row>
    <row r="19" spans="2:18" ht="18" x14ac:dyDescent="0.35">
      <c r="B19" s="12" t="str">
        <f>'seznam druzstev'!D15</f>
        <v>Přísnotice</v>
      </c>
      <c r="C19" s="8">
        <v>250</v>
      </c>
      <c r="D19" s="45">
        <v>77.209999999999994</v>
      </c>
      <c r="E19" s="45">
        <v>120</v>
      </c>
      <c r="F19" s="45">
        <v>67.150000000000006</v>
      </c>
      <c r="G19" s="46">
        <f t="shared" si="0"/>
        <v>77.209999999999994</v>
      </c>
      <c r="H19" s="49">
        <f t="shared" si="2"/>
        <v>144.36000000000001</v>
      </c>
      <c r="I19" s="45"/>
      <c r="J19" s="104">
        <f>_xlfn.RANK.EQ(H12:H26,H12:H26,1)</f>
        <v>4</v>
      </c>
      <c r="K19" s="106">
        <f>LARGE(O12:O26,J19)</f>
        <v>23</v>
      </c>
      <c r="L19" s="78"/>
      <c r="M19" s="53">
        <v>8</v>
      </c>
      <c r="O19" s="42">
        <f t="shared" si="3"/>
        <v>0</v>
      </c>
      <c r="P19" s="42">
        <v>15</v>
      </c>
      <c r="Q19" s="42">
        <f>GESTEP(S14,M19)</f>
        <v>0</v>
      </c>
      <c r="R19" s="53" t="b">
        <f>AND(Q19,P26)</f>
        <v>0</v>
      </c>
    </row>
    <row r="20" spans="2:18" ht="18" x14ac:dyDescent="0.35">
      <c r="B20" s="12" t="str">
        <f>'seznam druzstev'!D16</f>
        <v>Veverská Bítýška</v>
      </c>
      <c r="C20" s="8">
        <v>250</v>
      </c>
      <c r="D20" s="45"/>
      <c r="E20" s="45"/>
      <c r="F20" s="45"/>
      <c r="G20" s="46">
        <f t="shared" si="0"/>
        <v>250</v>
      </c>
      <c r="H20" s="49">
        <f t="shared" si="2"/>
        <v>250</v>
      </c>
      <c r="I20" s="45"/>
      <c r="J20" s="104">
        <f>_xlfn.RANK.EQ(H12:H26,H12:H26,1)</f>
        <v>7</v>
      </c>
      <c r="K20" s="106">
        <f>LARGE(O12:O26,J20)</f>
        <v>0</v>
      </c>
      <c r="L20" s="78"/>
      <c r="M20" s="53">
        <v>9</v>
      </c>
      <c r="O20" s="42">
        <f t="shared" si="3"/>
        <v>0</v>
      </c>
      <c r="P20" s="42">
        <v>13</v>
      </c>
      <c r="Q20" s="42">
        <f>GESTEP(S14,M20)</f>
        <v>0</v>
      </c>
      <c r="R20" s="53" t="b">
        <f>AND(Q20,P26)</f>
        <v>0</v>
      </c>
    </row>
    <row r="21" spans="2:18" ht="18" x14ac:dyDescent="0.35">
      <c r="B21" s="12">
        <f>'seznam druzstev'!D17</f>
        <v>0</v>
      </c>
      <c r="C21" s="8">
        <v>250</v>
      </c>
      <c r="D21" s="45"/>
      <c r="E21" s="45"/>
      <c r="F21" s="45"/>
      <c r="G21" s="46">
        <f t="shared" si="0"/>
        <v>250</v>
      </c>
      <c r="H21" s="49">
        <f t="shared" si="2"/>
        <v>250</v>
      </c>
      <c r="I21" s="45"/>
      <c r="J21" s="104">
        <f>_xlfn.RANK.EQ(H12:H26,H12:H26,1)</f>
        <v>7</v>
      </c>
      <c r="K21" s="106">
        <f>LARGE(O12:O26,J21)</f>
        <v>0</v>
      </c>
      <c r="L21" s="78"/>
      <c r="M21" s="53">
        <v>10</v>
      </c>
      <c r="O21" s="42">
        <f t="shared" si="3"/>
        <v>0</v>
      </c>
      <c r="P21" s="42">
        <v>11</v>
      </c>
      <c r="Q21" s="42">
        <f>GESTEP(S14,M21)</f>
        <v>0</v>
      </c>
      <c r="R21" s="53" t="b">
        <f>AND(Q21,P26)</f>
        <v>0</v>
      </c>
    </row>
    <row r="22" spans="2:18" ht="18" x14ac:dyDescent="0.35">
      <c r="B22" s="12">
        <f>'seznam druzstev'!D18</f>
        <v>0</v>
      </c>
      <c r="C22" s="8">
        <v>250</v>
      </c>
      <c r="D22" s="45"/>
      <c r="E22" s="45"/>
      <c r="F22" s="45"/>
      <c r="G22" s="46">
        <f t="shared" si="0"/>
        <v>250</v>
      </c>
      <c r="H22" s="49">
        <f t="shared" si="2"/>
        <v>250</v>
      </c>
      <c r="I22" s="45"/>
      <c r="J22" s="104">
        <f>_xlfn.RANK.EQ(H12:H26,H12:H26,1)</f>
        <v>7</v>
      </c>
      <c r="K22" s="106">
        <f>LARGE(O12:O26,J22)</f>
        <v>0</v>
      </c>
      <c r="L22" s="78"/>
      <c r="M22" s="53">
        <v>11</v>
      </c>
      <c r="O22" s="42">
        <f t="shared" si="3"/>
        <v>0</v>
      </c>
      <c r="P22" s="42">
        <v>9</v>
      </c>
      <c r="Q22" s="42">
        <f>GESTEP(S14,M22)</f>
        <v>0</v>
      </c>
      <c r="R22" s="53" t="b">
        <f>AND(Q22,P26)</f>
        <v>0</v>
      </c>
    </row>
    <row r="23" spans="2:18" ht="18" x14ac:dyDescent="0.35">
      <c r="B23" s="12">
        <f>'seznam druzstev'!D19</f>
        <v>0</v>
      </c>
      <c r="C23" s="8">
        <v>250</v>
      </c>
      <c r="D23" s="45"/>
      <c r="E23" s="45"/>
      <c r="F23" s="45"/>
      <c r="G23" s="46">
        <f t="shared" si="0"/>
        <v>250</v>
      </c>
      <c r="H23" s="49">
        <f t="shared" si="2"/>
        <v>250</v>
      </c>
      <c r="I23" s="45"/>
      <c r="J23" s="104">
        <f>_xlfn.RANK.EQ(H12:H26,H12:H26,1)</f>
        <v>7</v>
      </c>
      <c r="K23" s="106">
        <f>LARGE(O12:O26,J23)</f>
        <v>0</v>
      </c>
      <c r="L23" s="78"/>
      <c r="M23" s="53">
        <v>12</v>
      </c>
      <c r="O23" s="42">
        <f t="shared" si="3"/>
        <v>0</v>
      </c>
      <c r="P23" s="42">
        <v>7</v>
      </c>
      <c r="Q23" s="42">
        <f>GESTEP(S14,M23)</f>
        <v>0</v>
      </c>
      <c r="R23" s="53" t="b">
        <f>AND(Q23,P26)</f>
        <v>0</v>
      </c>
    </row>
    <row r="24" spans="2:18" ht="18" x14ac:dyDescent="0.35">
      <c r="B24" s="12">
        <f>'seznam druzstev'!D20</f>
        <v>0</v>
      </c>
      <c r="C24" s="8">
        <v>250</v>
      </c>
      <c r="D24" s="45"/>
      <c r="E24" s="45"/>
      <c r="F24" s="45"/>
      <c r="G24" s="46">
        <f t="shared" si="0"/>
        <v>250</v>
      </c>
      <c r="H24" s="49">
        <f t="shared" si="2"/>
        <v>250</v>
      </c>
      <c r="I24" s="45"/>
      <c r="J24" s="104">
        <f>_xlfn.RANK.EQ(H12:H26,H12:H26,1)</f>
        <v>7</v>
      </c>
      <c r="K24" s="106">
        <f>LARGE(O12:O26,J24)</f>
        <v>0</v>
      </c>
      <c r="L24" s="78"/>
      <c r="M24" s="53">
        <v>13</v>
      </c>
      <c r="O24" s="42">
        <f t="shared" si="3"/>
        <v>0</v>
      </c>
      <c r="P24" s="42">
        <v>5</v>
      </c>
      <c r="Q24" s="42">
        <f>GESTEP(S14,M24)</f>
        <v>0</v>
      </c>
      <c r="R24" s="53" t="b">
        <f>AND(Q24,P26)</f>
        <v>0</v>
      </c>
    </row>
    <row r="25" spans="2:18" ht="18" x14ac:dyDescent="0.35">
      <c r="B25" s="12">
        <f>'seznam druzstev'!D21</f>
        <v>0</v>
      </c>
      <c r="C25" s="8">
        <v>250</v>
      </c>
      <c r="D25" s="45"/>
      <c r="E25" s="45"/>
      <c r="F25" s="45"/>
      <c r="G25" s="46">
        <f>MIN(C25:E25)</f>
        <v>250</v>
      </c>
      <c r="H25" s="49">
        <f t="shared" si="2"/>
        <v>250</v>
      </c>
      <c r="I25" s="45"/>
      <c r="J25" s="104">
        <f>_xlfn.RANK.EQ(H12:H26,H12:H26,1)</f>
        <v>7</v>
      </c>
      <c r="K25" s="106">
        <f>LARGE(O12:O26,J25)</f>
        <v>0</v>
      </c>
      <c r="L25" s="78"/>
      <c r="M25" s="53">
        <v>14</v>
      </c>
      <c r="O25" s="42">
        <f t="shared" si="3"/>
        <v>0</v>
      </c>
      <c r="P25" s="42">
        <v>3</v>
      </c>
      <c r="Q25" s="42">
        <f>GESTEP(S14,M25)</f>
        <v>0</v>
      </c>
      <c r="R25" s="53" t="b">
        <f>AND(Q25,P26)</f>
        <v>0</v>
      </c>
    </row>
    <row r="26" spans="2:18" ht="18.5" thickBot="1" x14ac:dyDescent="0.4">
      <c r="B26" s="14">
        <f>'seznam druzstev'!D22</f>
        <v>0</v>
      </c>
      <c r="C26" s="15">
        <v>250</v>
      </c>
      <c r="D26" s="79"/>
      <c r="E26" s="79"/>
      <c r="F26" s="79"/>
      <c r="G26" s="80">
        <f t="shared" si="0"/>
        <v>250</v>
      </c>
      <c r="H26" s="81">
        <f t="shared" si="2"/>
        <v>250</v>
      </c>
      <c r="I26" s="79"/>
      <c r="J26" s="105">
        <f>_xlfn.RANK.EQ(H12:H26,H12:H26,1)</f>
        <v>7</v>
      </c>
      <c r="K26" s="107">
        <f>LARGE(O12:O26,J26)</f>
        <v>0</v>
      </c>
      <c r="L26" s="82"/>
      <c r="M26" s="53">
        <v>15</v>
      </c>
      <c r="O26" s="42">
        <f t="shared" si="3"/>
        <v>0</v>
      </c>
      <c r="P26" s="42">
        <f>'[1]bodové hodnocení'!A21</f>
        <v>1</v>
      </c>
      <c r="Q26" s="42">
        <f>GESTEP(S28,M26)</f>
        <v>0</v>
      </c>
      <c r="R26" s="53" t="b">
        <f>AND(Q26,P40)</f>
        <v>0</v>
      </c>
    </row>
    <row r="27" spans="2:18" ht="17.5" x14ac:dyDescent="0.35">
      <c r="O27" s="42">
        <v>0</v>
      </c>
      <c r="P27" s="42">
        <v>0</v>
      </c>
      <c r="Q27" s="42"/>
      <c r="R27" s="42"/>
    </row>
    <row r="28" spans="2:18" ht="17.5" x14ac:dyDescent="0.35">
      <c r="O28" s="42"/>
      <c r="P28" s="42"/>
      <c r="Q28" s="42"/>
      <c r="R28" s="42"/>
    </row>
    <row r="29" spans="2:18" ht="17.5" x14ac:dyDescent="0.35">
      <c r="O29" s="42"/>
      <c r="P29" s="42"/>
      <c r="Q29" s="42"/>
      <c r="R29" s="42"/>
    </row>
    <row r="30" spans="2:18" ht="17.5" x14ac:dyDescent="0.35">
      <c r="O30" s="42"/>
      <c r="P30" s="42"/>
      <c r="Q30" s="42"/>
      <c r="R30" s="42"/>
    </row>
    <row r="31" spans="2:18" ht="17.5" x14ac:dyDescent="0.35">
      <c r="O31" s="42"/>
      <c r="P31" s="42"/>
      <c r="Q31" s="42"/>
      <c r="R31" s="42"/>
    </row>
    <row r="32" spans="2:18" ht="17.5" x14ac:dyDescent="0.35">
      <c r="O32" s="42"/>
      <c r="P32" s="42"/>
      <c r="Q32" s="42"/>
      <c r="R32" s="42"/>
    </row>
    <row r="33" spans="15:18" ht="17.5" x14ac:dyDescent="0.35">
      <c r="O33" s="42"/>
      <c r="P33" s="42"/>
      <c r="Q33" s="42"/>
      <c r="R33" s="42"/>
    </row>
    <row r="34" spans="15:18" ht="17.5" x14ac:dyDescent="0.35">
      <c r="O34" s="42"/>
      <c r="P34" s="42"/>
      <c r="Q34" s="42"/>
      <c r="R34" s="42"/>
    </row>
    <row r="35" spans="15:18" ht="17.5" x14ac:dyDescent="0.35">
      <c r="O35" s="42"/>
      <c r="P35" s="42"/>
      <c r="Q35" s="42"/>
      <c r="R35" s="42"/>
    </row>
    <row r="36" spans="15:18" ht="17.5" x14ac:dyDescent="0.35">
      <c r="O36" s="42"/>
      <c r="P36" s="42"/>
      <c r="Q36" s="42"/>
      <c r="R36" s="42"/>
    </row>
    <row r="37" spans="15:18" ht="17.5" x14ac:dyDescent="0.35">
      <c r="O37" s="42"/>
      <c r="P37" s="42"/>
      <c r="Q37" s="42"/>
      <c r="R37" s="42"/>
    </row>
    <row r="38" spans="15:18" ht="17.5" x14ac:dyDescent="0.35">
      <c r="O38" s="42"/>
      <c r="P38" s="42"/>
      <c r="Q38" s="42"/>
      <c r="R38" s="42"/>
    </row>
    <row r="39" spans="15:18" ht="17.5" x14ac:dyDescent="0.35">
      <c r="O39" s="42"/>
      <c r="P39" s="42"/>
      <c r="Q39" s="42"/>
      <c r="R39" s="42"/>
    </row>
    <row r="40" spans="15:18" ht="17.5" x14ac:dyDescent="0.35">
      <c r="O40" s="42"/>
      <c r="P40" s="42"/>
      <c r="Q40" s="42"/>
      <c r="R40" s="42"/>
    </row>
    <row r="41" spans="15:18" ht="17.5" x14ac:dyDescent="0.35">
      <c r="O41" s="42"/>
      <c r="P41" s="42"/>
      <c r="Q41" s="42"/>
      <c r="R41" s="42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B9:B11"/>
    <mergeCell ref="D7:E7"/>
    <mergeCell ref="B1:B2"/>
    <mergeCell ref="D1:D2"/>
    <mergeCell ref="E1:E2"/>
  </mergeCells>
  <conditionalFormatting sqref="G12:G26">
    <cfRule type="cellIs" dxfId="49" priority="1" operator="equal">
      <formula>250</formula>
    </cfRule>
    <cfRule type="containsText" dxfId="48" priority="7" operator="containsText" text="250">
      <formula>NOT(ISERROR(SEARCH("250",G12)))</formula>
    </cfRule>
  </conditionalFormatting>
  <conditionalFormatting sqref="H12:H26">
    <cfRule type="cellIs" dxfId="47" priority="2" operator="equal">
      <formula>250</formula>
    </cfRule>
    <cfRule type="cellIs" dxfId="46" priority="6" operator="equal">
      <formula>250</formula>
    </cfRule>
  </conditionalFormatting>
  <conditionalFormatting sqref="J12:J26">
    <cfRule type="duplicateValues" dxfId="45" priority="4"/>
  </conditionalFormatting>
  <hyperlinks>
    <hyperlink ref="B1" location="prubezne!A1" display="Průběžné výsledky" xr:uid="{00000000-0004-0000-0700-000000000000}"/>
    <hyperlink ref="A1" location="uvod!A1" display="Úvod" xr:uid="{00000000-0004-0000-0700-000001000000}"/>
    <hyperlink ref="A1:A2" location="uvod!A1" display="Úvod" xr:uid="{00000000-0004-0000-0700-000002000000}"/>
    <hyperlink ref="E1:E2" location="'2'!A1" display="Další soutěž" xr:uid="{00000000-0004-0000-0700-000003000000}"/>
  </hyperlinks>
  <pageMargins left="0.7" right="0.7" top="0.78740157499999996" bottom="0.78740157499999996" header="0.3" footer="0.3"/>
  <pageSetup paperSize="9" orientation="landscape" r:id="rId1"/>
  <ignoredErrors>
    <ignoredError sqref="G18 G16 G12:G14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41"/>
  <sheetViews>
    <sheetView showGridLines="0" showRowColHeaders="0" showZeros="0" zoomScale="99" zoomScaleNormal="99" workbookViewId="0">
      <selection activeCell="E1" sqref="E1:E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31" t="s">
        <v>1</v>
      </c>
      <c r="B1" s="134" t="s">
        <v>0</v>
      </c>
      <c r="D1" s="146" t="s">
        <v>85</v>
      </c>
      <c r="E1" s="145" t="s">
        <v>84</v>
      </c>
    </row>
    <row r="2" spans="1:19" ht="15" thickBot="1" x14ac:dyDescent="0.4">
      <c r="A2" s="132"/>
      <c r="B2" s="135"/>
      <c r="D2" s="146"/>
      <c r="E2" s="145"/>
    </row>
    <row r="3" spans="1:19" ht="27.5" x14ac:dyDescent="0.55000000000000004">
      <c r="D3" s="3" t="str">
        <f>uvod!D7</f>
        <v>22. ročník</v>
      </c>
      <c r="G3" s="23" t="str">
        <f>uvod!G7</f>
        <v>Mladší  žáci</v>
      </c>
    </row>
    <row r="5" spans="1:19" ht="27.5" x14ac:dyDescent="0.55000000000000004">
      <c r="D5" s="23" t="s">
        <v>25</v>
      </c>
    </row>
    <row r="7" spans="1:19" ht="22.5" x14ac:dyDescent="0.45">
      <c r="D7" s="144">
        <f>'seznam soutezi'!D9</f>
        <v>44821</v>
      </c>
      <c r="E7" s="144"/>
      <c r="G7" s="3" t="str">
        <f>'seznam soutezi'!E9</f>
        <v xml:space="preserve"> Lelekovice</v>
      </c>
    </row>
    <row r="8" spans="1:19" ht="15" thickBot="1" x14ac:dyDescent="0.4"/>
    <row r="9" spans="1:19" ht="18" x14ac:dyDescent="0.4">
      <c r="B9" s="142" t="s">
        <v>16</v>
      </c>
      <c r="C9" s="30" t="s">
        <v>26</v>
      </c>
      <c r="D9" s="31" t="s">
        <v>27</v>
      </c>
      <c r="E9" s="32" t="s">
        <v>27</v>
      </c>
      <c r="F9" s="31" t="s">
        <v>28</v>
      </c>
      <c r="G9" s="33" t="s">
        <v>27</v>
      </c>
      <c r="H9" s="47" t="s">
        <v>29</v>
      </c>
      <c r="I9" s="32" t="s">
        <v>30</v>
      </c>
      <c r="J9" s="34" t="s">
        <v>31</v>
      </c>
      <c r="K9" s="35" t="s">
        <v>32</v>
      </c>
      <c r="L9" s="36" t="s">
        <v>10</v>
      </c>
    </row>
    <row r="10" spans="1:19" ht="18" x14ac:dyDescent="0.4">
      <c r="B10" s="143"/>
      <c r="C10" s="75" t="s">
        <v>33</v>
      </c>
      <c r="D10" s="37" t="s">
        <v>34</v>
      </c>
      <c r="E10" s="76" t="s">
        <v>34</v>
      </c>
      <c r="F10" s="37" t="s">
        <v>35</v>
      </c>
      <c r="G10" s="38" t="s">
        <v>34</v>
      </c>
      <c r="H10" s="48" t="s">
        <v>36</v>
      </c>
      <c r="I10" s="76" t="s">
        <v>37</v>
      </c>
      <c r="J10" s="77"/>
      <c r="K10" s="39" t="s">
        <v>38</v>
      </c>
      <c r="L10" s="40"/>
    </row>
    <row r="11" spans="1:19" x14ac:dyDescent="0.35">
      <c r="B11" s="143"/>
      <c r="C11" s="75" t="s">
        <v>39</v>
      </c>
      <c r="D11" s="37" t="s">
        <v>40</v>
      </c>
      <c r="E11" s="76" t="s">
        <v>41</v>
      </c>
      <c r="F11" s="50"/>
      <c r="G11" s="38" t="s">
        <v>42</v>
      </c>
      <c r="H11" s="48" t="s">
        <v>44</v>
      </c>
      <c r="I11" s="76" t="s">
        <v>43</v>
      </c>
      <c r="J11" s="76"/>
      <c r="K11" s="37"/>
      <c r="L11" s="44"/>
    </row>
    <row r="12" spans="1:19" ht="18" x14ac:dyDescent="0.35">
      <c r="B12" s="12" t="str">
        <f>'seznam druzstev'!D8</f>
        <v>Hrušovany</v>
      </c>
      <c r="C12" s="8">
        <v>250</v>
      </c>
      <c r="D12" s="45"/>
      <c r="E12" s="45"/>
      <c r="F12" s="45"/>
      <c r="G12" s="46">
        <f>MIN(C12:E12)</f>
        <v>250</v>
      </c>
      <c r="H12" s="49">
        <f>SUM(F12:G12)</f>
        <v>250</v>
      </c>
      <c r="I12" s="45"/>
      <c r="J12" s="108">
        <f>_xlfn.RANK.EQ(H12:H26,H12:H26,1)</f>
        <v>5</v>
      </c>
      <c r="K12" s="106">
        <f>LARGE(O12:O26,J12)</f>
        <v>0</v>
      </c>
      <c r="L12" s="13"/>
      <c r="M12" s="41">
        <v>1</v>
      </c>
      <c r="N12" s="41"/>
      <c r="O12" s="43">
        <f>IF(R12,P12,P27)</f>
        <v>30</v>
      </c>
      <c r="P12" s="43">
        <v>30</v>
      </c>
      <c r="Q12" s="43">
        <f>GESTEP(S14,M12)</f>
        <v>1</v>
      </c>
      <c r="R12" s="41" t="b">
        <f>AND(Q12,P26)</f>
        <v>1</v>
      </c>
    </row>
    <row r="13" spans="1:19" ht="18" x14ac:dyDescent="0.35">
      <c r="B13" s="12" t="str">
        <f>'seznam druzstev'!D9</f>
        <v>Kuřim A</v>
      </c>
      <c r="C13" s="8">
        <v>250</v>
      </c>
      <c r="D13" s="45">
        <v>73.69</v>
      </c>
      <c r="E13" s="45">
        <v>76.13</v>
      </c>
      <c r="F13" s="45">
        <v>22.87</v>
      </c>
      <c r="G13" s="46">
        <f t="shared" ref="G13:G26" si="0">MIN(C13:E13)</f>
        <v>73.69</v>
      </c>
      <c r="H13" s="49">
        <f>SUM(F13:G13)</f>
        <v>96.56</v>
      </c>
      <c r="I13" s="45"/>
      <c r="J13" s="108">
        <f>_xlfn.RANK.EQ(H12:H26,H12:H26,1)</f>
        <v>3</v>
      </c>
      <c r="K13" s="106">
        <f>LARGE(O12:O26,J13)</f>
        <v>25</v>
      </c>
      <c r="L13" s="13"/>
      <c r="M13" s="41">
        <v>2</v>
      </c>
      <c r="N13" s="41"/>
      <c r="O13" s="43">
        <f t="shared" ref="O13:O16" si="1">IF(R13,P13,P28)</f>
        <v>27</v>
      </c>
      <c r="P13" s="43">
        <v>27</v>
      </c>
      <c r="Q13" s="43">
        <f>GESTEP(S14,M13)</f>
        <v>1</v>
      </c>
      <c r="R13" s="41" t="b">
        <f>AND(Q13,P26)</f>
        <v>1</v>
      </c>
    </row>
    <row r="14" spans="1:19" ht="18" x14ac:dyDescent="0.35">
      <c r="B14" s="12" t="str">
        <f>'seznam druzstev'!D10</f>
        <v>Kuřim B</v>
      </c>
      <c r="C14" s="8">
        <v>250</v>
      </c>
      <c r="D14" s="45">
        <v>64.709999999999994</v>
      </c>
      <c r="E14" s="45">
        <v>89.05</v>
      </c>
      <c r="F14" s="45">
        <v>20.73</v>
      </c>
      <c r="G14" s="46">
        <f t="shared" si="0"/>
        <v>64.709999999999994</v>
      </c>
      <c r="H14" s="49">
        <f t="shared" ref="H14:H26" si="2">SUM(F14:G14)</f>
        <v>85.44</v>
      </c>
      <c r="I14" s="45"/>
      <c r="J14" s="108">
        <f>_xlfn.RANK.EQ(H12:H26,H12:H26,1)</f>
        <v>2</v>
      </c>
      <c r="K14" s="106">
        <f>LARGE(O12:O26,J14)</f>
        <v>27</v>
      </c>
      <c r="L14" s="13"/>
      <c r="M14" s="41">
        <v>3</v>
      </c>
      <c r="N14" s="41"/>
      <c r="O14" s="43">
        <f t="shared" si="1"/>
        <v>25</v>
      </c>
      <c r="P14" s="43">
        <v>25</v>
      </c>
      <c r="Q14" s="43">
        <f>GESTEP(S14,M14)</f>
        <v>1</v>
      </c>
      <c r="R14" s="41" t="b">
        <f>AND(Q14,P26)</f>
        <v>1</v>
      </c>
      <c r="S14" s="41">
        <f>COUNTA(D12:D26)</f>
        <v>4</v>
      </c>
    </row>
    <row r="15" spans="1:19" ht="18" x14ac:dyDescent="0.35">
      <c r="B15" s="12" t="str">
        <f>'seznam druzstev'!D11</f>
        <v>Lelekovice A</v>
      </c>
      <c r="C15" s="8">
        <v>250</v>
      </c>
      <c r="D15" s="45">
        <v>55.11</v>
      </c>
      <c r="E15" s="45">
        <v>59.37</v>
      </c>
      <c r="F15" s="45">
        <v>18.11</v>
      </c>
      <c r="G15" s="46">
        <f t="shared" si="0"/>
        <v>55.11</v>
      </c>
      <c r="H15" s="49">
        <f t="shared" si="2"/>
        <v>73.22</v>
      </c>
      <c r="I15" s="45"/>
      <c r="J15" s="108">
        <f>_xlfn.RANK.EQ(H12:H26,H12:H26,1)</f>
        <v>1</v>
      </c>
      <c r="K15" s="106">
        <f>LARGE(O12:O26,J15)</f>
        <v>30</v>
      </c>
      <c r="L15" s="13"/>
      <c r="M15" s="41">
        <v>4</v>
      </c>
      <c r="N15" s="41"/>
      <c r="O15" s="43">
        <f t="shared" si="1"/>
        <v>23</v>
      </c>
      <c r="P15" s="43">
        <v>23</v>
      </c>
      <c r="Q15" s="43">
        <f>GESTEP(S14,M15)</f>
        <v>1</v>
      </c>
      <c r="R15" s="41" t="b">
        <f>AND(Q15,P26)</f>
        <v>1</v>
      </c>
    </row>
    <row r="16" spans="1:19" ht="18" x14ac:dyDescent="0.35">
      <c r="B16" s="12" t="str">
        <f>'seznam druzstev'!D12</f>
        <v>Lelekovice B</v>
      </c>
      <c r="C16" s="8">
        <v>250</v>
      </c>
      <c r="D16" s="45"/>
      <c r="E16" s="45"/>
      <c r="F16" s="45"/>
      <c r="G16" s="46">
        <f t="shared" si="0"/>
        <v>250</v>
      </c>
      <c r="H16" s="49">
        <f t="shared" si="2"/>
        <v>250</v>
      </c>
      <c r="I16" s="45"/>
      <c r="J16" s="108">
        <f>_xlfn.RANK.EQ(H12:H26,H12:H26,1)</f>
        <v>5</v>
      </c>
      <c r="K16" s="106">
        <f>LARGE(O12:O26,J16)</f>
        <v>0</v>
      </c>
      <c r="L16" s="13"/>
      <c r="M16" s="41">
        <v>5</v>
      </c>
      <c r="N16" s="41"/>
      <c r="O16" s="43">
        <f t="shared" si="1"/>
        <v>0</v>
      </c>
      <c r="P16" s="43">
        <v>21</v>
      </c>
      <c r="Q16" s="43">
        <f>GESTEP(S14,M16)</f>
        <v>0</v>
      </c>
      <c r="R16" s="41" t="b">
        <f>AND(Q16,P26)</f>
        <v>0</v>
      </c>
    </row>
    <row r="17" spans="2:18" ht="18" x14ac:dyDescent="0.35">
      <c r="B17" s="12" t="str">
        <f>'seznam druzstev'!D13</f>
        <v>Moutnice</v>
      </c>
      <c r="C17" s="8">
        <v>250</v>
      </c>
      <c r="D17" s="45"/>
      <c r="E17" s="45"/>
      <c r="F17" s="45"/>
      <c r="G17" s="46">
        <f t="shared" si="0"/>
        <v>250</v>
      </c>
      <c r="H17" s="49">
        <f t="shared" si="2"/>
        <v>250</v>
      </c>
      <c r="I17" s="45"/>
      <c r="J17" s="108">
        <f>_xlfn.RANK.EQ(H12:H26,H12:H26,1)</f>
        <v>5</v>
      </c>
      <c r="K17" s="106">
        <f>LARGE(O12:O26,J17)</f>
        <v>0</v>
      </c>
      <c r="L17" s="13"/>
      <c r="M17" s="41">
        <v>6</v>
      </c>
      <c r="N17" s="41"/>
      <c r="O17" s="43">
        <f t="shared" ref="O17:O26" si="3">IF(R17,P17,P32)</f>
        <v>0</v>
      </c>
      <c r="P17" s="43">
        <v>19</v>
      </c>
      <c r="Q17" s="43">
        <f>GESTEP(S14,M17)</f>
        <v>0</v>
      </c>
      <c r="R17" s="41" t="b">
        <f>AND(Q17,P26)</f>
        <v>0</v>
      </c>
    </row>
    <row r="18" spans="2:18" ht="18" x14ac:dyDescent="0.35">
      <c r="B18" s="12" t="str">
        <f>'seznam druzstev'!D14</f>
        <v>Nesvačilka</v>
      </c>
      <c r="C18" s="8">
        <v>250</v>
      </c>
      <c r="D18" s="45">
        <v>65.459999999999994</v>
      </c>
      <c r="E18" s="45">
        <v>120</v>
      </c>
      <c r="F18" s="45">
        <v>120</v>
      </c>
      <c r="G18" s="46">
        <f t="shared" si="0"/>
        <v>65.459999999999994</v>
      </c>
      <c r="H18" s="49">
        <f t="shared" si="2"/>
        <v>185.45999999999998</v>
      </c>
      <c r="I18" s="45"/>
      <c r="J18" s="108">
        <f>_xlfn.RANK.EQ(H12:H26,H12:H26,1)</f>
        <v>4</v>
      </c>
      <c r="K18" s="106">
        <f>LARGE(O12:O26,J18)</f>
        <v>23</v>
      </c>
      <c r="L18" s="13"/>
      <c r="M18" s="41">
        <v>7</v>
      </c>
      <c r="N18" s="41"/>
      <c r="O18" s="43">
        <f t="shared" si="3"/>
        <v>0</v>
      </c>
      <c r="P18" s="43">
        <v>17</v>
      </c>
      <c r="Q18" s="43">
        <f>GESTEP(S14,M18)</f>
        <v>0</v>
      </c>
      <c r="R18" s="41" t="b">
        <f>AND(Q18,P26)</f>
        <v>0</v>
      </c>
    </row>
    <row r="19" spans="2:18" ht="18" x14ac:dyDescent="0.35">
      <c r="B19" s="12" t="str">
        <f>'seznam druzstev'!D15</f>
        <v>Přísnotice</v>
      </c>
      <c r="C19" s="8">
        <v>250</v>
      </c>
      <c r="D19" s="45"/>
      <c r="E19" s="45"/>
      <c r="F19" s="45"/>
      <c r="G19" s="46">
        <f t="shared" si="0"/>
        <v>250</v>
      </c>
      <c r="H19" s="49">
        <f t="shared" si="2"/>
        <v>250</v>
      </c>
      <c r="I19" s="45"/>
      <c r="J19" s="108">
        <f>_xlfn.RANK.EQ(H12:H26,H12:H26,1)</f>
        <v>5</v>
      </c>
      <c r="K19" s="106">
        <f>LARGE(O12:O26,J19)</f>
        <v>0</v>
      </c>
      <c r="L19" s="13"/>
      <c r="M19" s="41">
        <v>8</v>
      </c>
      <c r="N19" s="41"/>
      <c r="O19" s="43">
        <f t="shared" si="3"/>
        <v>0</v>
      </c>
      <c r="P19" s="43">
        <v>15</v>
      </c>
      <c r="Q19" s="43">
        <f>GESTEP(S14,M19)</f>
        <v>0</v>
      </c>
      <c r="R19" s="41" t="b">
        <f>AND(Q19,P26)</f>
        <v>0</v>
      </c>
    </row>
    <row r="20" spans="2:18" ht="18" x14ac:dyDescent="0.35">
      <c r="B20" s="12" t="str">
        <f>'seznam druzstev'!D16</f>
        <v>Veverská Bítýška</v>
      </c>
      <c r="C20" s="8">
        <v>250</v>
      </c>
      <c r="D20" s="45"/>
      <c r="E20" s="45"/>
      <c r="F20" s="45"/>
      <c r="G20" s="46">
        <f t="shared" si="0"/>
        <v>250</v>
      </c>
      <c r="H20" s="49">
        <f t="shared" si="2"/>
        <v>250</v>
      </c>
      <c r="I20" s="45"/>
      <c r="J20" s="108">
        <f>_xlfn.RANK.EQ(H12:H26,H12:H26,1)</f>
        <v>5</v>
      </c>
      <c r="K20" s="106">
        <f>LARGE(O12:O26,J20)</f>
        <v>0</v>
      </c>
      <c r="L20" s="13"/>
      <c r="M20" s="41">
        <v>9</v>
      </c>
      <c r="N20" s="41"/>
      <c r="O20" s="43">
        <f t="shared" si="3"/>
        <v>0</v>
      </c>
      <c r="P20" s="43">
        <v>13</v>
      </c>
      <c r="Q20" s="43">
        <f>GESTEP(S14,M20)</f>
        <v>0</v>
      </c>
      <c r="R20" s="41" t="b">
        <f>AND(Q20,P26)</f>
        <v>0</v>
      </c>
    </row>
    <row r="21" spans="2:18" ht="18" x14ac:dyDescent="0.35">
      <c r="B21" s="12">
        <f>'seznam druzstev'!D17</f>
        <v>0</v>
      </c>
      <c r="C21" s="8">
        <v>250</v>
      </c>
      <c r="D21" s="45"/>
      <c r="E21" s="45"/>
      <c r="F21" s="45"/>
      <c r="G21" s="46">
        <f t="shared" si="0"/>
        <v>250</v>
      </c>
      <c r="H21" s="49">
        <f t="shared" si="2"/>
        <v>250</v>
      </c>
      <c r="I21" s="45"/>
      <c r="J21" s="108">
        <f>_xlfn.RANK.EQ(H12:H26,H12:H26,1)</f>
        <v>5</v>
      </c>
      <c r="K21" s="106">
        <f>LARGE(O12:O26,J21)</f>
        <v>0</v>
      </c>
      <c r="L21" s="13"/>
      <c r="M21" s="41">
        <v>10</v>
      </c>
      <c r="N21" s="41"/>
      <c r="O21" s="43">
        <f t="shared" si="3"/>
        <v>0</v>
      </c>
      <c r="P21" s="43">
        <v>11</v>
      </c>
      <c r="Q21" s="43">
        <f>GESTEP(S14,M21)</f>
        <v>0</v>
      </c>
      <c r="R21" s="41" t="b">
        <f>AND(Q21,P26)</f>
        <v>0</v>
      </c>
    </row>
    <row r="22" spans="2:18" ht="18" x14ac:dyDescent="0.35">
      <c r="B22" s="12">
        <f>'seznam druzstev'!D18</f>
        <v>0</v>
      </c>
      <c r="C22" s="8">
        <v>250</v>
      </c>
      <c r="D22" s="45"/>
      <c r="E22" s="45"/>
      <c r="F22" s="45"/>
      <c r="G22" s="46">
        <f t="shared" si="0"/>
        <v>250</v>
      </c>
      <c r="H22" s="49">
        <f t="shared" si="2"/>
        <v>250</v>
      </c>
      <c r="I22" s="45"/>
      <c r="J22" s="108">
        <f>_xlfn.RANK.EQ(H12:H26,H12:H26,1)</f>
        <v>5</v>
      </c>
      <c r="K22" s="106">
        <f>LARGE(O12:O26,J22)</f>
        <v>0</v>
      </c>
      <c r="L22" s="13"/>
      <c r="M22" s="41">
        <v>11</v>
      </c>
      <c r="N22" s="41"/>
      <c r="O22" s="43">
        <f t="shared" si="3"/>
        <v>0</v>
      </c>
      <c r="P22" s="43">
        <v>9</v>
      </c>
      <c r="Q22" s="43">
        <f>GESTEP(S14,M22)</f>
        <v>0</v>
      </c>
      <c r="R22" s="41" t="b">
        <f>AND(Q22,P26)</f>
        <v>0</v>
      </c>
    </row>
    <row r="23" spans="2:18" ht="18" x14ac:dyDescent="0.35">
      <c r="B23" s="12">
        <f>'seznam druzstev'!D19</f>
        <v>0</v>
      </c>
      <c r="C23" s="8">
        <v>250</v>
      </c>
      <c r="D23" s="45"/>
      <c r="E23" s="45"/>
      <c r="F23" s="45"/>
      <c r="G23" s="46">
        <f t="shared" si="0"/>
        <v>250</v>
      </c>
      <c r="H23" s="49">
        <f t="shared" si="2"/>
        <v>250</v>
      </c>
      <c r="I23" s="45"/>
      <c r="J23" s="108">
        <f>_xlfn.RANK.EQ(H12:H26,H12:H26,1)</f>
        <v>5</v>
      </c>
      <c r="K23" s="106">
        <f>LARGE(O12:O26,J23)</f>
        <v>0</v>
      </c>
      <c r="L23" s="13"/>
      <c r="M23" s="41">
        <v>12</v>
      </c>
      <c r="N23" s="41"/>
      <c r="O23" s="43">
        <f t="shared" si="3"/>
        <v>0</v>
      </c>
      <c r="P23" s="43">
        <v>7</v>
      </c>
      <c r="Q23" s="43">
        <f>GESTEP(S14,M23)</f>
        <v>0</v>
      </c>
      <c r="R23" s="41" t="b">
        <f>AND(Q23,P26)</f>
        <v>0</v>
      </c>
    </row>
    <row r="24" spans="2:18" ht="18" x14ac:dyDescent="0.35">
      <c r="B24" s="12">
        <f>'seznam druzstev'!D20</f>
        <v>0</v>
      </c>
      <c r="C24" s="8">
        <v>250</v>
      </c>
      <c r="D24" s="45"/>
      <c r="E24" s="45"/>
      <c r="F24" s="45"/>
      <c r="G24" s="46">
        <f t="shared" si="0"/>
        <v>250</v>
      </c>
      <c r="H24" s="49">
        <f t="shared" si="2"/>
        <v>250</v>
      </c>
      <c r="I24" s="45"/>
      <c r="J24" s="108">
        <f>_xlfn.RANK.EQ(H12:H26,H12:H26,1)</f>
        <v>5</v>
      </c>
      <c r="K24" s="106">
        <f>LARGE(O12:O26,J24)</f>
        <v>0</v>
      </c>
      <c r="L24" s="13"/>
      <c r="M24" s="41">
        <v>13</v>
      </c>
      <c r="N24" s="41"/>
      <c r="O24" s="43">
        <f t="shared" si="3"/>
        <v>0</v>
      </c>
      <c r="P24" s="43">
        <v>5</v>
      </c>
      <c r="Q24" s="43">
        <f>GESTEP(S14,M24)</f>
        <v>0</v>
      </c>
      <c r="R24" s="41" t="b">
        <f>AND(Q24,P26)</f>
        <v>0</v>
      </c>
    </row>
    <row r="25" spans="2:18" ht="18" x14ac:dyDescent="0.35">
      <c r="B25" s="12">
        <f>'seznam druzstev'!D21</f>
        <v>0</v>
      </c>
      <c r="C25" s="8">
        <v>250</v>
      </c>
      <c r="D25" s="45"/>
      <c r="E25" s="45"/>
      <c r="F25" s="45"/>
      <c r="G25" s="46">
        <f>MIN(C25:E25)</f>
        <v>250</v>
      </c>
      <c r="H25" s="49">
        <f t="shared" si="2"/>
        <v>250</v>
      </c>
      <c r="I25" s="45"/>
      <c r="J25" s="108">
        <f>_xlfn.RANK.EQ(H12:H26,H12:H26,1)</f>
        <v>5</v>
      </c>
      <c r="K25" s="106">
        <f>LARGE(O12:O26,J25)</f>
        <v>0</v>
      </c>
      <c r="L25" s="13"/>
      <c r="M25" s="41">
        <v>14</v>
      </c>
      <c r="N25" s="41"/>
      <c r="O25" s="43">
        <f t="shared" si="3"/>
        <v>0</v>
      </c>
      <c r="P25" s="43">
        <v>3</v>
      </c>
      <c r="Q25" s="43">
        <f>GESTEP(S14,M25)</f>
        <v>0</v>
      </c>
      <c r="R25" s="41" t="b">
        <f>AND(Q25,P26)</f>
        <v>0</v>
      </c>
    </row>
    <row r="26" spans="2:18" ht="18.5" thickBot="1" x14ac:dyDescent="0.4">
      <c r="B26" s="14">
        <f>'seznam druzstev'!D22</f>
        <v>0</v>
      </c>
      <c r="C26" s="15">
        <v>250</v>
      </c>
      <c r="D26" s="79"/>
      <c r="E26" s="79"/>
      <c r="F26" s="79"/>
      <c r="G26" s="80">
        <f t="shared" si="0"/>
        <v>250</v>
      </c>
      <c r="H26" s="81">
        <f t="shared" si="2"/>
        <v>250</v>
      </c>
      <c r="I26" s="79"/>
      <c r="J26" s="109">
        <f>_xlfn.RANK.EQ(H12:H26,H12:H26,1)</f>
        <v>5</v>
      </c>
      <c r="K26" s="107">
        <f>LARGE(O12:O26,J26)</f>
        <v>0</v>
      </c>
      <c r="L26" s="16"/>
      <c r="M26" s="41">
        <v>15</v>
      </c>
      <c r="N26" s="41"/>
      <c r="O26" s="43">
        <f t="shared" si="3"/>
        <v>0</v>
      </c>
      <c r="P26" s="43">
        <f>'[1]bodové hodnocení'!A21</f>
        <v>1</v>
      </c>
      <c r="Q26" s="43">
        <f>GESTEP(S28,M26)</f>
        <v>0</v>
      </c>
      <c r="R26" s="41" t="b">
        <f>AND(Q26,P40)</f>
        <v>0</v>
      </c>
    </row>
    <row r="27" spans="2:18" ht="17.5" x14ac:dyDescent="0.35">
      <c r="M27" s="41"/>
      <c r="N27" s="41"/>
      <c r="O27" s="43">
        <v>0</v>
      </c>
      <c r="P27" s="43">
        <v>0</v>
      </c>
      <c r="Q27" s="43"/>
      <c r="R27" s="43"/>
    </row>
    <row r="28" spans="2:18" ht="17.5" x14ac:dyDescent="0.35">
      <c r="O28" s="42"/>
      <c r="P28" s="42"/>
      <c r="Q28" s="42"/>
      <c r="R28" s="42"/>
    </row>
    <row r="29" spans="2:18" ht="17.5" x14ac:dyDescent="0.35">
      <c r="O29" s="42"/>
      <c r="P29" s="42"/>
      <c r="Q29" s="42"/>
      <c r="R29" s="42"/>
    </row>
    <row r="30" spans="2:18" ht="17.5" x14ac:dyDescent="0.35">
      <c r="O30" s="42"/>
      <c r="P30" s="42"/>
      <c r="Q30" s="42"/>
      <c r="R30" s="42"/>
    </row>
    <row r="31" spans="2:18" ht="17.5" x14ac:dyDescent="0.35">
      <c r="O31" s="42"/>
      <c r="P31" s="42"/>
      <c r="Q31" s="42"/>
      <c r="R31" s="42"/>
    </row>
    <row r="32" spans="2:18" ht="17.5" x14ac:dyDescent="0.35">
      <c r="O32" s="42"/>
      <c r="P32" s="42"/>
      <c r="Q32" s="42"/>
      <c r="R32" s="42"/>
    </row>
    <row r="33" spans="15:18" ht="17.5" x14ac:dyDescent="0.35">
      <c r="O33" s="42"/>
      <c r="P33" s="42"/>
      <c r="Q33" s="42"/>
      <c r="R33" s="42"/>
    </row>
    <row r="34" spans="15:18" ht="17.5" x14ac:dyDescent="0.35">
      <c r="O34" s="42"/>
      <c r="P34" s="42"/>
      <c r="Q34" s="42"/>
      <c r="R34" s="42"/>
    </row>
    <row r="35" spans="15:18" ht="17.5" x14ac:dyDescent="0.35">
      <c r="O35" s="42"/>
      <c r="P35" s="42"/>
      <c r="Q35" s="42"/>
      <c r="R35" s="42"/>
    </row>
    <row r="36" spans="15:18" ht="17.5" x14ac:dyDescent="0.35">
      <c r="O36" s="42"/>
      <c r="P36" s="42"/>
      <c r="Q36" s="42"/>
      <c r="R36" s="42"/>
    </row>
    <row r="37" spans="15:18" ht="17.5" x14ac:dyDescent="0.35">
      <c r="O37" s="42"/>
      <c r="P37" s="42"/>
      <c r="Q37" s="42"/>
      <c r="R37" s="42"/>
    </row>
    <row r="38" spans="15:18" ht="17.5" x14ac:dyDescent="0.35">
      <c r="O38" s="42"/>
      <c r="P38" s="42"/>
      <c r="Q38" s="42"/>
      <c r="R38" s="42"/>
    </row>
    <row r="39" spans="15:18" ht="17.5" x14ac:dyDescent="0.35">
      <c r="O39" s="42"/>
      <c r="P39" s="42"/>
      <c r="Q39" s="42"/>
      <c r="R39" s="42"/>
    </row>
    <row r="40" spans="15:18" ht="17.5" x14ac:dyDescent="0.35">
      <c r="O40" s="42"/>
      <c r="P40" s="42"/>
      <c r="Q40" s="42"/>
      <c r="R40" s="42"/>
    </row>
    <row r="41" spans="15:18" ht="17.5" x14ac:dyDescent="0.35">
      <c r="O41" s="42"/>
      <c r="P41" s="42"/>
      <c r="Q41" s="42"/>
      <c r="R41" s="42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44" priority="1" operator="equal">
      <formula>250</formula>
    </cfRule>
    <cfRule type="containsText" dxfId="43" priority="5" operator="containsText" text="250">
      <formula>NOT(ISERROR(SEARCH("250",G12)))</formula>
    </cfRule>
  </conditionalFormatting>
  <conditionalFormatting sqref="H12:H26">
    <cfRule type="cellIs" dxfId="42" priority="2" operator="equal">
      <formula>250</formula>
    </cfRule>
    <cfRule type="cellIs" dxfId="41" priority="4" operator="equal">
      <formula>250</formula>
    </cfRule>
  </conditionalFormatting>
  <conditionalFormatting sqref="J12:J26">
    <cfRule type="duplicateValues" dxfId="40" priority="3"/>
  </conditionalFormatting>
  <hyperlinks>
    <hyperlink ref="B1" location="prubezne!A1" display="Průběžné výsledky" xr:uid="{00000000-0004-0000-0800-000000000000}"/>
    <hyperlink ref="A1" location="uvod!A1" display="Úvod" xr:uid="{00000000-0004-0000-0800-000001000000}"/>
    <hyperlink ref="A1:A2" location="uvod!A1" display="Úvod" xr:uid="{00000000-0004-0000-0800-000002000000}"/>
    <hyperlink ref="D1:D2" location="'1'!A1" display="Předchozí soutěž" xr:uid="{00000000-0004-0000-0800-000003000000}"/>
    <hyperlink ref="E1:E2" location="'3'!A1" display="Další soutěž" xr:uid="{00000000-0004-0000-0800-000004000000}"/>
  </hyperlink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17</vt:i4>
      </vt:variant>
    </vt:vector>
  </HeadingPairs>
  <TitlesOfParts>
    <vt:vector size="17" baseType="lpstr">
      <vt:lpstr>casy utok</vt:lpstr>
      <vt:lpstr>uvod</vt:lpstr>
      <vt:lpstr>celkove</vt:lpstr>
      <vt:lpstr>prubezne</vt:lpstr>
      <vt:lpstr>Nový list</vt:lpstr>
      <vt:lpstr>seznam druzstev</vt:lpstr>
      <vt:lpstr>seznam soutezi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 OSH</dc:creator>
  <cp:lastModifiedBy>Web OSH</cp:lastModifiedBy>
  <cp:lastPrinted>2023-06-18T13:58:48Z</cp:lastPrinted>
  <dcterms:created xsi:type="dcterms:W3CDTF">2022-09-18T05:44:52Z</dcterms:created>
  <dcterms:modified xsi:type="dcterms:W3CDTF">2023-06-27T23:54:39Z</dcterms:modified>
</cp:coreProperties>
</file>